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Trasparenza 2018\II 2018\"/>
    </mc:Choice>
  </mc:AlternateContent>
  <bookViews>
    <workbookView xWindow="0" yWindow="48" windowWidth="28752" windowHeight="12336"/>
  </bookViews>
  <sheets>
    <sheet name="P" sheetId="1" r:id="rId1"/>
  </sheets>
  <definedNames>
    <definedName name="_xlnm._FilterDatabase" localSheetId="0" hidden="1">P!$A$1:$F$761</definedName>
  </definedNames>
  <calcPr calcId="162913"/>
</workbook>
</file>

<file path=xl/calcChain.xml><?xml version="1.0" encoding="utf-8"?>
<calcChain xmlns="http://schemas.openxmlformats.org/spreadsheetml/2006/main">
  <c r="D58" i="1" l="1"/>
  <c r="D687" i="1"/>
  <c r="C661" i="1"/>
  <c r="D686" i="1"/>
  <c r="C684" i="1" s="1"/>
  <c r="D270" i="1"/>
  <c r="C258" i="1" s="1"/>
  <c r="D508" i="1"/>
  <c r="C506" i="1" s="1"/>
  <c r="D598" i="1"/>
  <c r="C594" i="1" s="1"/>
  <c r="D517" i="1"/>
  <c r="D625" i="1"/>
  <c r="D630" i="1"/>
  <c r="D644" i="1"/>
  <c r="D650" i="1"/>
  <c r="D716" i="1"/>
  <c r="D718" i="1"/>
  <c r="D569" i="1"/>
  <c r="D566" i="1"/>
  <c r="D202" i="1"/>
  <c r="D171" i="1"/>
  <c r="D550" i="1"/>
  <c r="D549" i="1"/>
  <c r="D538" i="1"/>
  <c r="C531" i="1" s="1"/>
  <c r="D683" i="1"/>
  <c r="C682" i="1" s="1"/>
  <c r="D3" i="1"/>
  <c r="D546" i="1"/>
  <c r="C725" i="1"/>
  <c r="D657" i="1"/>
  <c r="C656" i="1" s="1"/>
  <c r="D667" i="1"/>
  <c r="C666" i="1" s="1"/>
  <c r="C668" i="1"/>
  <c r="D110" i="1"/>
  <c r="D106" i="1"/>
  <c r="D758" i="1"/>
  <c r="C757" i="1" s="1"/>
  <c r="C754" i="1"/>
  <c r="C747" i="1"/>
  <c r="C743" i="1"/>
  <c r="C740" i="1"/>
  <c r="C688" i="1"/>
  <c r="D681" i="1"/>
  <c r="C680" i="1" s="1"/>
  <c r="C672" i="1"/>
  <c r="C659" i="1"/>
  <c r="C654" i="1"/>
  <c r="C652" i="1"/>
  <c r="C636" i="1"/>
  <c r="C634" i="1"/>
  <c r="C616" i="1"/>
  <c r="C613" i="1"/>
  <c r="C600" i="1"/>
  <c r="C590" i="1"/>
  <c r="C586" i="1"/>
  <c r="C575" i="1"/>
  <c r="C561" i="1"/>
  <c r="C557" i="1"/>
  <c r="C554" i="1"/>
  <c r="C551" i="1"/>
  <c r="C545" i="1"/>
  <c r="C540" i="1"/>
  <c r="C527" i="1"/>
  <c r="C525" i="1"/>
  <c r="C519" i="1"/>
  <c r="C510" i="1"/>
  <c r="C299" i="1"/>
  <c r="C296" i="1"/>
  <c r="C286" i="1"/>
  <c r="C141" i="1"/>
  <c r="D135" i="1"/>
  <c r="C134" i="1" s="1"/>
  <c r="C132" i="1"/>
  <c r="D128" i="1"/>
  <c r="C126" i="1" s="1"/>
  <c r="C123" i="1"/>
  <c r="C117" i="1"/>
  <c r="C114" i="1"/>
  <c r="D44" i="1"/>
  <c r="C21" i="1" s="1"/>
  <c r="C17" i="1"/>
  <c r="D13" i="1"/>
  <c r="C11" i="1" s="1"/>
  <c r="D10" i="1"/>
  <c r="C7" i="1" s="1"/>
  <c r="D6" i="1"/>
  <c r="C145" i="1" l="1"/>
  <c r="C619" i="1"/>
  <c r="C548" i="1"/>
  <c r="C564" i="1"/>
  <c r="C638" i="1"/>
  <c r="C708" i="1"/>
  <c r="C104" i="1"/>
  <c r="D759" i="1"/>
  <c r="C2" i="1"/>
  <c r="C759" i="1" l="1"/>
</calcChain>
</file>

<file path=xl/sharedStrings.xml><?xml version="1.0" encoding="utf-8"?>
<sst xmlns="http://schemas.openxmlformats.org/spreadsheetml/2006/main" count="759" uniqueCount="608">
  <si>
    <t>TOTALE</t>
  </si>
  <si>
    <t>Competenze a favore del personale a tempo indeterminato, al netto degli arretrati attribuiti</t>
  </si>
  <si>
    <t>INPDAP C/CPDEL</t>
  </si>
  <si>
    <t>PERSONALE RUOLO AMMINISTRATIVO</t>
  </si>
  <si>
    <t>PERSONALE RUOLO PROFESSIONALE</t>
  </si>
  <si>
    <t>PERSONALE RUOLO TECNICO</t>
  </si>
  <si>
    <t>PERSONALE SANITARIO</t>
  </si>
  <si>
    <t>Arretrati di anni precedenti al personale a tempo indeterminato</t>
  </si>
  <si>
    <t>Competenze a favore del personale a tempo determinato, al netto degli arretrati attribuiti</t>
  </si>
  <si>
    <t>DIVERSI CO.CO.CO.</t>
  </si>
  <si>
    <t>INPDAP C/FONDO CREDITO</t>
  </si>
  <si>
    <t>Arretrati di anni precedenti al personale a tempo determinato</t>
  </si>
  <si>
    <t>Altre ritenute al personale per conto di terzi</t>
  </si>
  <si>
    <t>A.A.R.O.I.</t>
  </si>
  <si>
    <t>A.C.O.I. ROMA</t>
  </si>
  <si>
    <t>A.N.A.A.O. ASSOMED</t>
  </si>
  <si>
    <t>A.N.M.D.O.</t>
  </si>
  <si>
    <t>A.N.P.O.</t>
  </si>
  <si>
    <t>A.O.G.O.I. MILANO</t>
  </si>
  <si>
    <t>A.S.C.O.T.I.</t>
  </si>
  <si>
    <t>ACCEDO SPA</t>
  </si>
  <si>
    <t>AGOS DUCATO S.P.A.</t>
  </si>
  <si>
    <t>Agro Invest  S.p. A</t>
  </si>
  <si>
    <t>AMCO ASSOCIAZIONE MEDICI CHIRURGHI OSPEDALIERI</t>
  </si>
  <si>
    <t>APULIA PRONTO PRESTITO</t>
  </si>
  <si>
    <t>ATLANTIDE S.P.A.</t>
  </si>
  <si>
    <t>B@NCA 24-7 SPA</t>
  </si>
  <si>
    <t>BANCA DI SASSARI SPA</t>
  </si>
  <si>
    <t>BANCA IFIS SPA</t>
  </si>
  <si>
    <t>BANCA POPOLARE PUGLIESE</t>
  </si>
  <si>
    <t>BANCA PROGETTO SPA</t>
  </si>
  <si>
    <t>BARCLAYS BANK  PLC</t>
  </si>
  <si>
    <t>BF5 SPA CESSIONE DEL QUINTO</t>
  </si>
  <si>
    <t>BNL  FINANCE  GRUPPO BNP PARIBAS</t>
  </si>
  <si>
    <t>BPER BANCA SPA</t>
  </si>
  <si>
    <t>C.I.M.O.</t>
  </si>
  <si>
    <t>CARIFIN ITALIA SPA</t>
  </si>
  <si>
    <t>CGS CONFEDERAZIONE GENERALE SINDACALE</t>
  </si>
  <si>
    <t>CISL CATANIA</t>
  </si>
  <si>
    <t>CISL MEDICI CATANIA</t>
  </si>
  <si>
    <t>COBAS DEL PUBBLICO IMPIEGO - COMPARTO SANITARIO</t>
  </si>
  <si>
    <t>COMPASS BANCA SPA</t>
  </si>
  <si>
    <t>COMPASS SPA</t>
  </si>
  <si>
    <t>CONAFI S.P.A.</t>
  </si>
  <si>
    <t>CONCESSIONARIO RISCOSSIONE COATTIVA ENTRATE COMUNE DI CATANIA</t>
  </si>
  <si>
    <t>CRAL CANNIZZARO</t>
  </si>
  <si>
    <t>CREDEM  SPA</t>
  </si>
  <si>
    <t>DANUBIO SRL UNIPERSONALE</t>
  </si>
  <si>
    <t>DYNAMICA RETAIL  S.P.A.</t>
  </si>
  <si>
    <t>DIVERSI CONIUGI PER ASSEGNO PERIODICO DI MANTENIMENTO</t>
  </si>
  <si>
    <t>FEDERAZIONE PROFESSIONI SANITARIE, SOCIALI, TECNICHE E AMMINISTRATIVE</t>
  </si>
  <si>
    <t>FEDIR-FEDERAZ.DIRIGENTI E DIRETTIVI PUBBLICI</t>
  </si>
  <si>
    <t>FIALS - SANITA'</t>
  </si>
  <si>
    <t>FIALS MEDICI</t>
  </si>
  <si>
    <t>FIALS SEGRETERIA GENERALE</t>
  </si>
  <si>
    <t>FIDES SPA CESSIONI QUINTO STIPENDIO</t>
  </si>
  <si>
    <t>FIDITALIA  S.p.A. Milano</t>
  </si>
  <si>
    <t>FIN.SEA</t>
  </si>
  <si>
    <t>FINCONTINUO S.P.A.</t>
  </si>
  <si>
    <t>FINDOMESTIC  BANCA SPA</t>
  </si>
  <si>
    <t>FUNZIONE PUBBLICA CGIL CATANIA</t>
  </si>
  <si>
    <t>FUTURO  S.P.A.</t>
  </si>
  <si>
    <t>I.N.A. ASSICURAZIONI</t>
  </si>
  <si>
    <t>I.N.A. ASSICURAZIONI ACIREALE</t>
  </si>
  <si>
    <t>IBL CQS SRL</t>
  </si>
  <si>
    <t>INA Paterno' di Donatello Intermediazione S. r.L.</t>
  </si>
  <si>
    <t>INA S.P.A. AGENZIA GENERALE DI SIRACUSA</t>
  </si>
  <si>
    <t>INPDAP PRESTITI NON CARTOLARIZZATI</t>
  </si>
  <si>
    <t>ITALCREDI  SPA</t>
  </si>
  <si>
    <t>NURSIND - CATANIA</t>
  </si>
  <si>
    <t>NURSING  UP  -  ROMA</t>
  </si>
  <si>
    <t>PITAGORA  SPA</t>
  </si>
  <si>
    <t>PRESTINUOVA SPA</t>
  </si>
  <si>
    <t>PRESTITALIA SPA</t>
  </si>
  <si>
    <t>R A C E S FINANZIARIA SPA</t>
  </si>
  <si>
    <t>RISCOSSIONE SICILIA S.P.A - AGENZIA DI CATANIA</t>
  </si>
  <si>
    <t>S.L.A.I.  COBAS - SINDACATO</t>
  </si>
  <si>
    <t>S.M.I. SINDACATO DEI MEDICI ITALIANI</t>
  </si>
  <si>
    <t>S.N.R.</t>
  </si>
  <si>
    <t>SI.NA.FO.</t>
  </si>
  <si>
    <t>SIGLA  CREDIT  S.R.L.</t>
  </si>
  <si>
    <t>SINDACATO RDB- USB P.I.</t>
  </si>
  <si>
    <t>SNABI SDS BERGAMO</t>
  </si>
  <si>
    <t>SO.GE.R.T. SPA</t>
  </si>
  <si>
    <t>SOCIETA' LAVORO FINANCE S.R.L.</t>
  </si>
  <si>
    <t>SOCIETA' MARTE SPV s.r.l.</t>
  </si>
  <si>
    <t>TOWERS CQ SRL</t>
  </si>
  <si>
    <t>U.N.I.F.I.N.</t>
  </si>
  <si>
    <t>UGL MEDICI</t>
  </si>
  <si>
    <t>UIL F.P.L. SETTORI ENTI  LOCALI - SANITA' PROV. CT</t>
  </si>
  <si>
    <t>UIL SANITA' SEGRETERIA NAZIONALE</t>
  </si>
  <si>
    <t>UNICREDIT SPA EX FCN</t>
  </si>
  <si>
    <t>UNIPOL CATANIA</t>
  </si>
  <si>
    <t>VIVIBANCA SPA</t>
  </si>
  <si>
    <t>Ritenute previdenziali e assistenziali al personale a tempo indeterminato</t>
  </si>
  <si>
    <t>FONDO PERSEO</t>
  </si>
  <si>
    <t>INPDAP C/CPDEL  RISCATTI</t>
  </si>
  <si>
    <t>INPDAP C/CPS</t>
  </si>
  <si>
    <t>INPDAP C/CPS  RISCATTI</t>
  </si>
  <si>
    <t>INPDAP C/INADEL</t>
  </si>
  <si>
    <t>INPDAP C/INADEL  RISCATTI</t>
  </si>
  <si>
    <t>INPGI</t>
  </si>
  <si>
    <t>Ritenute erariali a carico del personale a tempo indeterminato</t>
  </si>
  <si>
    <t>ESATT. MONTEPASCHI SERIT C/ADDIZIONALI</t>
  </si>
  <si>
    <t>ESATTORIA MONTEPASCHI SERIT SPA</t>
  </si>
  <si>
    <t>Ritenute previdenziali e assistenziali al personale a tempo determinato</t>
  </si>
  <si>
    <t>INPS</t>
  </si>
  <si>
    <t>Ritenute erariali a carico del personale a tempo determinato</t>
  </si>
  <si>
    <t>Contributi obbligatori per il personale a tempo indeterminato</t>
  </si>
  <si>
    <t>INPDAP C/TFR</t>
  </si>
  <si>
    <t>Contributi previdenza complementare per il personale a tempo indeterminato</t>
  </si>
  <si>
    <t>Contributi obbligatori per il personale a tempo determinato</t>
  </si>
  <si>
    <t xml:space="preserve">Indennizzi </t>
  </si>
  <si>
    <t>DIVERSI PER INDENNIZZI</t>
  </si>
  <si>
    <t>Rimborsi spese per personale comandato</t>
  </si>
  <si>
    <t>DIVERSI PER RIMBORSI</t>
  </si>
  <si>
    <t>Prodotti farmaceutici</t>
  </si>
  <si>
    <t>ABBVIE S.R.L.</t>
  </si>
  <si>
    <t>ACCORD HEALTHCARE ITALIA</t>
  </si>
  <si>
    <t>ACTELION PHARMACEUTICALS ITALIA SRL</t>
  </si>
  <si>
    <t>ALEXION PHARMA ITALY SRL</t>
  </si>
  <si>
    <t>ALFA INTES INDUSTRIA TERAPEUTICA SPLENDORE SRL</t>
  </si>
  <si>
    <t>ALLERGAN S.P.A.</t>
  </si>
  <si>
    <t>ALLIANCE  PHARMA SRL (EX SINCLAIR)</t>
  </si>
  <si>
    <t>ALLOGA (ITALIA) SRL</t>
  </si>
  <si>
    <t>AMGEN SRL</t>
  </si>
  <si>
    <t>ANGELINI FRANCESCO ACRAF SPA</t>
  </si>
  <si>
    <t>ASPEN PHARMA IRELAND LIMITED</t>
  </si>
  <si>
    <t>ASTELLAS PHARMA SPA</t>
  </si>
  <si>
    <t>ASTRAZENECA SPA</t>
  </si>
  <si>
    <t>B.BRAUN MILANO S.P.A.</t>
  </si>
  <si>
    <t>BANCA SISTEMA SPA</t>
  </si>
  <si>
    <t>BASILEA PHARMACEUTICALS LTD</t>
  </si>
  <si>
    <t>BAUSCH &amp; LOMB - IOM SPA</t>
  </si>
  <si>
    <t>BAXTER S.P.A.</t>
  </si>
  <si>
    <t>BAYER SPA</t>
  </si>
  <si>
    <t>BIOGEN  ITALIA SRL (EX BIOGEN  DOMPE' SRL)</t>
  </si>
  <si>
    <t>BIOINDUSTRIA L.I.M. SPA</t>
  </si>
  <si>
    <t>BOEHRINGER INGELHEIM ITALIA SPA</t>
  </si>
  <si>
    <t>BRISTOL-MYERS SQUIBB SRL</t>
  </si>
  <si>
    <t>BRUNO FARMACEUTICI  SPA</t>
  </si>
  <si>
    <t>CELGENE S.R.L.</t>
  </si>
  <si>
    <t>CHIESI FARMACEUTICI SPA</t>
  </si>
  <si>
    <t>CODIFI SRL  CONSORZIO STABILE PER LA DISTRIBUZIONE</t>
  </si>
  <si>
    <t>CORREVIO ITALIA SRL</t>
  </si>
  <si>
    <t>DAIICHI SANKYO ITALIA SPA</t>
  </si>
  <si>
    <t>DOMPE' FARMACEUTICI SPA</t>
  </si>
  <si>
    <t>EG SPA</t>
  </si>
  <si>
    <t>EISAI SRL</t>
  </si>
  <si>
    <t>ELI LILLY ITALIA SPA</t>
  </si>
  <si>
    <t>ELLEVA PHARMA S.R.L.</t>
  </si>
  <si>
    <t>ESSEX ITALIA SPA</t>
  </si>
  <si>
    <t>FARMACEUTICI DAMOR SPA</t>
  </si>
  <si>
    <t>FERRING SPA</t>
  </si>
  <si>
    <t>FIDIA SPA</t>
  </si>
  <si>
    <t>FISIOPHARMA SRL</t>
  </si>
  <si>
    <t>FRESENIUS  KABI ITALIA SRL</t>
  </si>
  <si>
    <t>FRESENIUS MEDICAL CARE ITALIA SPA</t>
  </si>
  <si>
    <t>GALENICA SENESE SRL</t>
  </si>
  <si>
    <t>GILEAD SCIENCES SRL</t>
  </si>
  <si>
    <t>GLAXOSMITHKLINE CONSUMER HEALTHCARE SPA</t>
  </si>
  <si>
    <t>GLAXOSMITHKLINE SPA</t>
  </si>
  <si>
    <t>GRUNENTHAL ITALIA SRL (EX PRODOTTI FORMENTI SRL)</t>
  </si>
  <si>
    <t>HIKMA ITALIA S.P.A.</t>
  </si>
  <si>
    <t>I.B.N. SAVIO SRL</t>
  </si>
  <si>
    <t>INCA-PHARM SRL</t>
  </si>
  <si>
    <t>INCORPORA: WASSERMANN SPA-BIOFUTURA PHARMA SPA - SIGMA-TAU</t>
  </si>
  <si>
    <t>INDUSTRIA FARMACEUTICA NOVA ARGENTIA SPA</t>
  </si>
  <si>
    <t>INNOVA PHARMA</t>
  </si>
  <si>
    <t>IPSEN SPA</t>
  </si>
  <si>
    <t>ISTITUTO BIOCHIMICO ITALIANO SPA</t>
  </si>
  <si>
    <t>ISTITUTO GENTILI SRL</t>
  </si>
  <si>
    <t>ITC FARMA SRL</t>
  </si>
  <si>
    <t>iva a debito c/Split Payment</t>
  </si>
  <si>
    <t>JANSSEN-CILAG SPA</t>
  </si>
  <si>
    <t>KEDRION SPA</t>
  </si>
  <si>
    <t>KYOWA KIRIN SRL A SOCIO UNICO (EX PROSTRAKAN  SRL</t>
  </si>
  <si>
    <t>LABORATORIO FARMACOLOGICO MILANESE SRL</t>
  </si>
  <si>
    <t>LIPOMED GMBH</t>
  </si>
  <si>
    <t>MEDA PHARMA SPA</t>
  </si>
  <si>
    <t>MEDAC PHARMA  SRL</t>
  </si>
  <si>
    <t>MEDIOCREDITO ITALIANO SPA</t>
  </si>
  <si>
    <t>MEDIWOUND</t>
  </si>
  <si>
    <t>MERCK SERONO SPA</t>
  </si>
  <si>
    <t>MERZ PHARMA ITALIA SRL</t>
  </si>
  <si>
    <t>MOLTENI FARMACEUTICI</t>
  </si>
  <si>
    <t>MONICO SPA</t>
  </si>
  <si>
    <t>MSD ITALIA SRL</t>
  </si>
  <si>
    <t>MUNDIPHARMA PHARMACEUTICALS SRL</t>
  </si>
  <si>
    <t>MYLAN SPA</t>
  </si>
  <si>
    <t>NEOPHARMED GENTILI SRL</t>
  </si>
  <si>
    <t>NORDIC PHARMA SRL</t>
  </si>
  <si>
    <t>NOVARTIS FARMA SPA</t>
  </si>
  <si>
    <t>NOVO NORDISK SPA</t>
  </si>
  <si>
    <t>ORION PHARMA SRL</t>
  </si>
  <si>
    <t>ORPHAN EUROPE (ITALY) SRL</t>
  </si>
  <si>
    <t>OTSUKA PHARMACEUTICAL ITALY S.R.L.</t>
  </si>
  <si>
    <t>PFIZER ITALIA SRL</t>
  </si>
  <si>
    <t>PFIZER SRL</t>
  </si>
  <si>
    <t>PHARMA MAR SRL</t>
  </si>
  <si>
    <t>PHARMATEX ITALIA SRL</t>
  </si>
  <si>
    <t>PIAM FARMACEUTICI SPA (EX VECCHI &amp; C.PIAM)</t>
  </si>
  <si>
    <t>PIERRE FABRE PHARMA SRL</t>
  </si>
  <si>
    <t>PIRAMAL CRITICAL CARE ITALIA SPA</t>
  </si>
  <si>
    <t>RANBAXY ITALIA SPA</t>
  </si>
  <si>
    <t>ROCHE SPA</t>
  </si>
  <si>
    <t>S.A.L.F. SPA  LABORATORIO FARMACOLOGICO</t>
  </si>
  <si>
    <t>S.I.F.I. SPA</t>
  </si>
  <si>
    <t>SANDOZ SPA</t>
  </si>
  <si>
    <t>SANOFI SPA (GIA' AVENTIS)</t>
  </si>
  <si>
    <t>SCHARPER SPA</t>
  </si>
  <si>
    <t>SERVIER ITALIA SPA</t>
  </si>
  <si>
    <t>SHIRE ITALIA SPA</t>
  </si>
  <si>
    <t>SIT LABORATORIO FARMACEUTICO</t>
  </si>
  <si>
    <t>SMITH &amp; NEPHEW SRL</t>
  </si>
  <si>
    <t>SO.SE.PHARMA SRL</t>
  </si>
  <si>
    <t>SOBI SWEDISH ORPHAN BIOVITRUM S.R.L.</t>
  </si>
  <si>
    <t>SOFAR SPA</t>
  </si>
  <si>
    <t>SOOFT ITALIA SPA</t>
  </si>
  <si>
    <t>TAKEDA ITALIA SPA</t>
  </si>
  <si>
    <t>TEOFARMA SRL</t>
  </si>
  <si>
    <t>TEVA ITALIA SRL</t>
  </si>
  <si>
    <t>THEA FARMA SPA</t>
  </si>
  <si>
    <t>THERMO FISHER DIAGNOSTICS SPA (GIA' UNIPATH)</t>
  </si>
  <si>
    <t>UCB PHARMA SPA</t>
  </si>
  <si>
    <t>VALEAS SPA</t>
  </si>
  <si>
    <t>VIFOR PHARMA ITALIA SRL</t>
  </si>
  <si>
    <t>VIIV HEALTHCARE SRL</t>
  </si>
  <si>
    <t>ZAMBON ITALIA SRL</t>
  </si>
  <si>
    <t>Emoderivati</t>
  </si>
  <si>
    <t>A.MENARINI DIAGNOSTICS SRL</t>
  </si>
  <si>
    <t>AVIS SEZIONE DI CATANIA</t>
  </si>
  <si>
    <t>AVIS SEZIONE DI TROINA</t>
  </si>
  <si>
    <t>BIOCARE EUROPE S.R.L</t>
  </si>
  <si>
    <t>BIOTEST ITALIA SRL</t>
  </si>
  <si>
    <t>BIOVIIIX SRL</t>
  </si>
  <si>
    <t>COOK ITALIA SRL</t>
  </si>
  <si>
    <t>CREMASCOLI &amp; IRIS SRL</t>
  </si>
  <si>
    <t>EB NEURO SPA</t>
  </si>
  <si>
    <t>GRIFOLS ITALIA SPA</t>
  </si>
  <si>
    <t>HALSA SRL</t>
  </si>
  <si>
    <t>INTEGRA LIFESCIENCES ITALY SRL</t>
  </si>
  <si>
    <t>JOHNSON &amp; JOHNSON MEDICAL SPA</t>
  </si>
  <si>
    <t>MEDITALIA S.A.S.</t>
  </si>
  <si>
    <t>NEW SOLUTION S.R.L.</t>
  </si>
  <si>
    <t>OCTAPHARMA ITALY S.P.A.</t>
  </si>
  <si>
    <t>RIVEM S.R.L.</t>
  </si>
  <si>
    <t>ROCHE DIAGNOSTICS  S.P.A.</t>
  </si>
  <si>
    <t>SGM MEDICAL SRL</t>
  </si>
  <si>
    <t>SOL SPA</t>
  </si>
  <si>
    <t>ZIEHM IMAGING S.R.L.</t>
  </si>
  <si>
    <t>Prodotti dietetici</t>
  </si>
  <si>
    <t>ABBOTT SRL</t>
  </si>
  <si>
    <t>DMF DIETETIC METABOLIC FOOD SRL</t>
  </si>
  <si>
    <t>NESTLE' ITALIANA SPA</t>
  </si>
  <si>
    <t>NOOS SRL</t>
  </si>
  <si>
    <t>NUTRICIA ITALIA SPA</t>
  </si>
  <si>
    <t>Materiali per la profilassi (vaccini)</t>
  </si>
  <si>
    <t>NUOVA FARMEC SRL</t>
  </si>
  <si>
    <t>Dispositivi medici</t>
  </si>
  <si>
    <t>3 P MEDICAL SRL</t>
  </si>
  <si>
    <t>3.M.C. SRL</t>
  </si>
  <si>
    <t>3M ITALIA S.R.L.</t>
  </si>
  <si>
    <t>A.PANZICA SRL</t>
  </si>
  <si>
    <t>AGILENT TECHNOLOGIES ITALIA SPA</t>
  </si>
  <si>
    <t>ALCON ITALIA SPA</t>
  </si>
  <si>
    <t>ALEA DI DADONE SILVIO E C. SAS</t>
  </si>
  <si>
    <t>ALFA BIOMEDICAL SAS DI D'ALIA M &amp; C.</t>
  </si>
  <si>
    <t>ALFA INTES SRL ( P. IVA 07677821212 )</t>
  </si>
  <si>
    <t>ALIFAX  SRL</t>
  </si>
  <si>
    <t>AMO ITALY SRL</t>
  </si>
  <si>
    <t>ANAHITA SRL</t>
  </si>
  <si>
    <t>ANGIO MEDICA SAS</t>
  </si>
  <si>
    <t>ARCHIGEN  SRL</t>
  </si>
  <si>
    <t>ARIES SRL</t>
  </si>
  <si>
    <t>ARS CHIRURGICA s.r.l.</t>
  </si>
  <si>
    <t>ASSUT EUROPE SPA</t>
  </si>
  <si>
    <t>B.M.SANITAS SRL</t>
  </si>
  <si>
    <t>BECKMAN COULTER SRL</t>
  </si>
  <si>
    <t>BECTON DICKINSON ITALIA SPA</t>
  </si>
  <si>
    <t>BELLCO SRL</t>
  </si>
  <si>
    <t>BENEFIS SRL</t>
  </si>
  <si>
    <t>BETA DIAGNOSTICI SAS</t>
  </si>
  <si>
    <t>BIO RAD LABORATORIES SRL</t>
  </si>
  <si>
    <t>BIO SUD MEDICAL SYSTEM</t>
  </si>
  <si>
    <t>BIOCOMMERCIALE s.a.s.</t>
  </si>
  <si>
    <t>BIODEVICES SRL</t>
  </si>
  <si>
    <t>BIOLENA SRL</t>
  </si>
  <si>
    <t>BIOMERIEUX ITALIA SPA</t>
  </si>
  <si>
    <t>BIO-OPTICA MILANO SPA</t>
  </si>
  <si>
    <t>BIOSIGMA SRL</t>
  </si>
  <si>
    <t>BIOTRONIK ITALIA SPA</t>
  </si>
  <si>
    <t>BOSTON SCIENTIFIC SPA</t>
  </si>
  <si>
    <t>BRACCO IMAGING ITALIA SRL</t>
  </si>
  <si>
    <t>C. MEDICA SRL</t>
  </si>
  <si>
    <t>C.BUA S.R.L</t>
  </si>
  <si>
    <t>CA.MA HOSPITAL SRL</t>
  </si>
  <si>
    <t>CAIR ITALIA SRL</t>
  </si>
  <si>
    <t>CANTEL MEDICAL (ITALY) SRL</t>
  </si>
  <si>
    <t>CARDIO - SERVICE  S.A.S.</t>
  </si>
  <si>
    <t>CARDIOMED SRL</t>
  </si>
  <si>
    <t>CARDIOSUD SAS DI RIELA &amp;C.</t>
  </si>
  <si>
    <t>CARDIOVASCULAR SRL</t>
  </si>
  <si>
    <t>CAREFUSION ITALY 311 S.R.L.</t>
  </si>
  <si>
    <t>CHEMIL SRL</t>
  </si>
  <si>
    <t>CHIRMEDICAL SNC DI CHIARAMIDA SEB.&amp; C</t>
  </si>
  <si>
    <t>CLINIFARM SAS</t>
  </si>
  <si>
    <t>CODISAN SPA</t>
  </si>
  <si>
    <t>COLOPLAST SPA</t>
  </si>
  <si>
    <t>CONMED ITALIA SRL</t>
  </si>
  <si>
    <t>CONSULAB SUD SRL</t>
  </si>
  <si>
    <t>CONVATEC ITALIA SRL</t>
  </si>
  <si>
    <t>CORIOS SCRL</t>
  </si>
  <si>
    <t>D.I.D. DIAGNOSTIC INTERNATIONAL DISTRIBUTION</t>
  </si>
  <si>
    <t>DASIT SPA</t>
  </si>
  <si>
    <t>DENTSPLY ITALIA SRL</t>
  </si>
  <si>
    <t>DI EMME IMPORT SRL</t>
  </si>
  <si>
    <t>DIASORIN SPA</t>
  </si>
  <si>
    <t>DIESSE DIAGNOSTICA SENESE SPA</t>
  </si>
  <si>
    <t>DIMAR SRL UNIPERSONALE</t>
  </si>
  <si>
    <t>DISPOSABLE  LINE SRL</t>
  </si>
  <si>
    <t>DMS DIGITAL MEDICAL SYSTEMS</t>
  </si>
  <si>
    <t>ECHOS  ITALIA  S.R.L.</t>
  </si>
  <si>
    <t>ECOLAB SRL</t>
  </si>
  <si>
    <t>EDWARDS LIFESCIENCES ITALIA SPA</t>
  </si>
  <si>
    <t>EMOSUD SRL</t>
  </si>
  <si>
    <t>ENDO VASCULAR DEVICES SRL</t>
  </si>
  <si>
    <t>ETRALON SRL</t>
  </si>
  <si>
    <t>EUBIOTICA SAS</t>
  </si>
  <si>
    <t>EURO MEDICAL FARM SRL</t>
  </si>
  <si>
    <t>EUROFARM SPA</t>
  </si>
  <si>
    <t>EUROIMMUN ITALIA SRL</t>
  </si>
  <si>
    <t>EUROPA TRADING SRL - DIP.TO TECHNOVARE</t>
  </si>
  <si>
    <t>EUROSPITAL SPA</t>
  </si>
  <si>
    <t>EYES FUTURE SRL UNIPERSONALE</t>
  </si>
  <si>
    <t>FARMAC - ZABBAN SPA</t>
  </si>
  <si>
    <t>FATER SPA</t>
  </si>
  <si>
    <t>FILOCARDIO S.R.L.</t>
  </si>
  <si>
    <t>FIOMED S.R.L.</t>
  </si>
  <si>
    <t>FIRA MEDICALE SAS</t>
  </si>
  <si>
    <t>FIS &amp; DM SRL</t>
  </si>
  <si>
    <t>G &amp; V HOSPITAL SRL</t>
  </si>
  <si>
    <t>GE HEALTHCARE SRL</t>
  </si>
  <si>
    <t>GF ELECTROMEDICS SRL</t>
  </si>
  <si>
    <t>GI.PI.MEDICAL SRL</t>
  </si>
  <si>
    <t xml:space="preserve">GIA'  ST. JUDE MEDICAL ITALIA SPA </t>
  </si>
  <si>
    <t>GIMAS S.R.L.</t>
  </si>
  <si>
    <t>GIOVANNI SCIBILIA E FIGLIO SPA</t>
  </si>
  <si>
    <t>GUERBET SPA</t>
  </si>
  <si>
    <t>HEXACATH  ITALIA</t>
  </si>
  <si>
    <t>HOLLISTER SPA</t>
  </si>
  <si>
    <t>HOLOGIC  ITALIA S.R.L.</t>
  </si>
  <si>
    <t>ID &amp; CO SRL</t>
  </si>
  <si>
    <t>INNOVAMEDICA SRL</t>
  </si>
  <si>
    <t>INSTRUMENTATION LABORATORY SPA</t>
  </si>
  <si>
    <t>INTERMEDICAL SRL</t>
  </si>
  <si>
    <t>I-TEMA SRL.</t>
  </si>
  <si>
    <t>KINESIS SRL</t>
  </si>
  <si>
    <t>KLINICOM SRL</t>
  </si>
  <si>
    <t>L B  MEDICALI SRL</t>
  </si>
  <si>
    <t>LABOINDUSTRIA SPA</t>
  </si>
  <si>
    <t>LEICA MICROSYSTEMS SRL</t>
  </si>
  <si>
    <t>LIFETECH CARE SRL</t>
  </si>
  <si>
    <t>LUIGI SALVADORI SPA</t>
  </si>
  <si>
    <t>MALLINCKRODT RADIOPHARMACEUTICALS ITALIA SPA</t>
  </si>
  <si>
    <t>MANFRE' MEDICAL</t>
  </si>
  <si>
    <t>MAQUET ITALIA SPA</t>
  </si>
  <si>
    <t>MASCIA BRUNELLI SPA</t>
  </si>
  <si>
    <t>MED.ITALIA BIOMEDICA SRL</t>
  </si>
  <si>
    <t>MEDICA  VALEGGIA  SPA</t>
  </si>
  <si>
    <t>MEDICA &amp; CO. SRL</t>
  </si>
  <si>
    <t>MEDICAL FARMA SRL</t>
  </si>
  <si>
    <t>MEDICAL SERVICE S.R.L.</t>
  </si>
  <si>
    <t>MEDICAL SYSTEMS SPA</t>
  </si>
  <si>
    <t>MEDICALIA SRL</t>
  </si>
  <si>
    <t>MEDICALTI SPA</t>
  </si>
  <si>
    <t>MEDICO SPA</t>
  </si>
  <si>
    <t>MEDIGEST SRL</t>
  </si>
  <si>
    <t>MEDIMED SRL</t>
  </si>
  <si>
    <t>MEDIPRES SRL</t>
  </si>
  <si>
    <t>MEDISIZE ITALIA SRL</t>
  </si>
  <si>
    <t>MEDLINE INTERNATIONAL ITALY SRL UNIPERSONALE</t>
  </si>
  <si>
    <t>MEDTEC  S.R.L.</t>
  </si>
  <si>
    <t>MEDTRONIC ITALIA SPA</t>
  </si>
  <si>
    <t>MERIDIAN SRL</t>
  </si>
  <si>
    <t>MIKAI SPA</t>
  </si>
  <si>
    <t>MOLNLYCKE HEALTH CARE SRL</t>
  </si>
  <si>
    <t>MONDIAL SNC</t>
  </si>
  <si>
    <t>MON-TEX SPA</t>
  </si>
  <si>
    <t>MT ORTHO SRL</t>
  </si>
  <si>
    <t>NACATUR INTERNATIONAL SRL</t>
  </si>
  <si>
    <t>NOVAMED SRL</t>
  </si>
  <si>
    <t>NOVAMEDISAN ITALIA SRL</t>
  </si>
  <si>
    <t>NUVASIVE ITALIA SRL</t>
  </si>
  <si>
    <t>OLISTICA MEDICALE SRL</t>
  </si>
  <si>
    <t>OLYMPUS ITALIA  SRL</t>
  </si>
  <si>
    <t>ONTARIO SRL</t>
  </si>
  <si>
    <t>OPTIKON 2000 S.P.A.</t>
  </si>
  <si>
    <t>ORIGIO ITALIA SRL</t>
  </si>
  <si>
    <t>ORTHO CLINICAL DIAGNOSTICS ITALY SRL</t>
  </si>
  <si>
    <t>ORTHO MEDICAL DEVICES SRL</t>
  </si>
  <si>
    <t>ORTHOFIX SRL</t>
  </si>
  <si>
    <t>PIKDARE HOLDING S.P.A.</t>
  </si>
  <si>
    <t>PIRRONE SRL</t>
  </si>
  <si>
    <t>POLIMEDICA  SRL</t>
  </si>
  <si>
    <t>PRESIFARM SRL</t>
  </si>
  <si>
    <t>QIAGEN S.R.L.</t>
  </si>
  <si>
    <t>RAYS SRL</t>
  </si>
  <si>
    <t>RI.MOS. SRL</t>
  </si>
  <si>
    <t>SAKURA FINETEK ITALY SRL</t>
  </si>
  <si>
    <t>SANTEX SPA</t>
  </si>
  <si>
    <t>SAPIMED SPA</t>
  </si>
  <si>
    <t>SAVIMED  SRL</t>
  </si>
  <si>
    <t>SEBIA ITALIA SRL</t>
  </si>
  <si>
    <t>SEDA SPA</t>
  </si>
  <si>
    <t>SIAD HEALTHCARE SPA</t>
  </si>
  <si>
    <t>SIDD SRL</t>
  </si>
  <si>
    <t>SIEMENS HEALTCARE  SRL</t>
  </si>
  <si>
    <t>SIFI S.P.A</t>
  </si>
  <si>
    <t>SIMEX DI LUIGI ARANCIO</t>
  </si>
  <si>
    <t>SINI-MEDIK NIEDERREITER GMBH</t>
  </si>
  <si>
    <t>SIRIMED SRL</t>
  </si>
  <si>
    <t>SISTEMI IPERBARICI SRL</t>
  </si>
  <si>
    <t>SMITHS MEDICAL ITALIA SRL</t>
  </si>
  <si>
    <t>SO.GI. MEDICAL SRL</t>
  </si>
  <si>
    <t>SORIN GROUP ITALIA SRL</t>
  </si>
  <si>
    <t>STRYKER ITALIA SPA</t>
  </si>
  <si>
    <t>SURGIKA SRL</t>
  </si>
  <si>
    <t>SVAS BIOSANA SRL</t>
  </si>
  <si>
    <t>TEGEA SRL</t>
  </si>
  <si>
    <t>TEMA SINERGIE SPA (EX SRL)</t>
  </si>
  <si>
    <t>ULTRAMED SRL</t>
  </si>
  <si>
    <t>VARIMED</t>
  </si>
  <si>
    <t>VYGON ITALIA SRL - GRUPPO  VYGON</t>
  </si>
  <si>
    <t>ZEISS SPA</t>
  </si>
  <si>
    <t>ZIMMER BIOMET ITALIA SRL</t>
  </si>
  <si>
    <t xml:space="preserve">Combustibili, carburanti e lubrificanti  
</t>
  </si>
  <si>
    <t>ENI SPA</t>
  </si>
  <si>
    <t>Q8 QUASER SRL</t>
  </si>
  <si>
    <t>Supporti informatici e cancelleria</t>
  </si>
  <si>
    <t>ARCADIA TRADING COMPANY  SAS</t>
  </si>
  <si>
    <t>CARTOIDEE DI CULTRARO VASTA GIUSEPPE S.</t>
  </si>
  <si>
    <t>CARTOLERIA BARTOLOZZI ENRICO ANTONIO</t>
  </si>
  <si>
    <t>CERACARTA S.P.A.</t>
  </si>
  <si>
    <t>INFOLIO SOC.CONS.ARL</t>
  </si>
  <si>
    <t>MAGGIOLI SPA</t>
  </si>
  <si>
    <t>TIOZZO GIUSEPPE SAS</t>
  </si>
  <si>
    <t>Altri beni non sanitari</t>
  </si>
  <si>
    <t>Acquisti di prestazioni trasporto in emergenza e urgenza da privati</t>
  </si>
  <si>
    <t>ASSOCIAZIONE DI VOLONTARIATO E.S.A.F.</t>
  </si>
  <si>
    <t>Altri acquisti di servizi e prestazioni sanitarie  da strutture sanitarie pubbliche della Regione/Provincia autonoma di appartenenza</t>
  </si>
  <si>
    <t>ARNAS GARIBALDI</t>
  </si>
  <si>
    <t>AZ.OSP. UNIV. "POLIC.NICO - VIT. EM.  DI CATANIA</t>
  </si>
  <si>
    <t>AZIENDA SANITARIA PROVINCIALE DI CATANIA</t>
  </si>
  <si>
    <t>Altri acquisti di servizi e prestazioni sanitarie  da altri soggetti</t>
  </si>
  <si>
    <t>CASA DI CURA LA MADDALENA</t>
  </si>
  <si>
    <t>CENTRO DI MEDICINA NUCLEARE SAN GAETANO S.R.L.</t>
  </si>
  <si>
    <t>CONCA  MARINA DELFINA</t>
  </si>
  <si>
    <t>E.P.S. SPA</t>
  </si>
  <si>
    <t>FORA SPA</t>
  </si>
  <si>
    <t>L.C.LABORATORI CAMPISI S.R.L.</t>
  </si>
  <si>
    <t>SAVATTERI  BENEDETTO</t>
  </si>
  <si>
    <t>Servizi ausiliari e spese di pulizia</t>
  </si>
  <si>
    <t>BANCA MONTE DEI PASCHI DI SIENA  TESORIERE AOC</t>
  </si>
  <si>
    <t>IGEA SRL</t>
  </si>
  <si>
    <t>ISTITUTO DI VIGILANZA PRIVATA A.N.C.R. SRL</t>
  </si>
  <si>
    <t>VERITAS SUD SRL</t>
  </si>
  <si>
    <t xml:space="preserve">Buoni pasto  e mensa per il personale dipendente </t>
  </si>
  <si>
    <t>GEMEAZ ELIOR SPA</t>
  </si>
  <si>
    <t>Mensa per degenti</t>
  </si>
  <si>
    <t xml:space="preserve">Utenze e canoni per telefonia e reti di trasmissione </t>
  </si>
  <si>
    <t>TELECOM ITALIA</t>
  </si>
  <si>
    <t xml:space="preserve">Utenze e canoni per energia elettrica </t>
  </si>
  <si>
    <t>ENEL ENERGIA SPA</t>
  </si>
  <si>
    <t xml:space="preserve">Utenze e canoni per altri servizi </t>
  </si>
  <si>
    <t>ESTRA ENERGIE SRL</t>
  </si>
  <si>
    <t>SIDRA SPA</t>
  </si>
  <si>
    <t>Assicurazioni</t>
  </si>
  <si>
    <t>INAIL CATANIA 1</t>
  </si>
  <si>
    <t>LOMBARDO  FRANCESCO (AGENTE ALLIANZ)</t>
  </si>
  <si>
    <t xml:space="preserve">Assistenza informatica e manutenzione software  </t>
  </si>
  <si>
    <t>DATA PROCESSING SPA</t>
  </si>
  <si>
    <t>DEDALUS SPA</t>
  </si>
  <si>
    <t>EXPRIVIA S.P.A.</t>
  </si>
  <si>
    <t>INSIEL MERCATO SPA</t>
  </si>
  <si>
    <t>NET SERVICE SRL</t>
  </si>
  <si>
    <t>PROGESOFT ITALIA SRL</t>
  </si>
  <si>
    <t>TESI SPA</t>
  </si>
  <si>
    <t>ZUCCHETTI S.P.A.</t>
  </si>
  <si>
    <t>ZUTEC  S.R.L.</t>
  </si>
  <si>
    <t>Manutenzione ordinaria e riparazioni di immobili   e loro pertinenze</t>
  </si>
  <si>
    <t>C.I.T. (COSTRUZIONE IMPIANTI TECNOLOGICI SRL)</t>
  </si>
  <si>
    <t>ECOSFERA SERVIZI S.R.L.</t>
  </si>
  <si>
    <t>F.LLI SPITALERI DI SPITALERI F. &amp; C. SNC</t>
  </si>
  <si>
    <t>FOCUS DI A. BARBERA</t>
  </si>
  <si>
    <t>IMPRESA COSTRUZIONI GAMBERA CARMELO PIETRO PAOLO</t>
  </si>
  <si>
    <t>M.G.IMPIANTI SRL</t>
  </si>
  <si>
    <t>SCABOTTI ORAZIO</t>
  </si>
  <si>
    <t>TAS SRL</t>
  </si>
  <si>
    <t>THYSSENKRUPP ELEVATOR ITALIA SPA</t>
  </si>
  <si>
    <t>Manutenzione ordinaria e riparazioni di attrezzature tecnico-scientifico sanitarie</t>
  </si>
  <si>
    <t>GE MEDICAL SYSTEMS ITALIA SPA</t>
  </si>
  <si>
    <t>Manutenzione ordinaria e riparazioni di automezzi</t>
  </si>
  <si>
    <t>SALVA SRL</t>
  </si>
  <si>
    <t>SURDO LUCIANO</t>
  </si>
  <si>
    <t xml:space="preserve">Altre spese di manutenzione ordinaria e riparazioni </t>
  </si>
  <si>
    <t>AGILE SRL</t>
  </si>
  <si>
    <t>DIGITEL COMMUNICATIONS S.R.L.</t>
  </si>
  <si>
    <t>Spese legali</t>
  </si>
  <si>
    <t>AGUGLIA  EUGENIO</t>
  </si>
  <si>
    <t>ALI'  MICHELE</t>
  </si>
  <si>
    <t>DIVERSI PER RIMBORSO SPESE LEGALI</t>
  </si>
  <si>
    <t>Fallimento E.B.I. MEDICALE srl</t>
  </si>
  <si>
    <t>FIUMEFREDDO  ANTONINO</t>
  </si>
  <si>
    <t>RIZZO  VALERIA</t>
  </si>
  <si>
    <t>RUSSO ROSA</t>
  </si>
  <si>
    <t>SEMINARA  NICOLA</t>
  </si>
  <si>
    <t>SIGNORELLI  ELIO ANTONIO</t>
  </si>
  <si>
    <t>SPAMPINATO GIUSEPPE</t>
  </si>
  <si>
    <t>Smaltimento rifiuti</t>
  </si>
  <si>
    <t>MEDIECO SERVIZI S.R.L.</t>
  </si>
  <si>
    <t>Manutenzione e riparazione ai mobili e arredi</t>
  </si>
  <si>
    <t>Altre spese per servizi non sanitari</t>
  </si>
  <si>
    <t>CREOVERDE S.R.L.</t>
  </si>
  <si>
    <t>FG SRL</t>
  </si>
  <si>
    <t>IMPIANTI INDORATO DI COSTANZO SALVATORE GIUSEPPE</t>
  </si>
  <si>
    <t>OFFICINA DELLA STAMPA DI STRANO GIOVANNA</t>
  </si>
  <si>
    <t>OLIVETTI SPA</t>
  </si>
  <si>
    <t>PFE S.P.A.</t>
  </si>
  <si>
    <t>PKSUD S.R.L.</t>
  </si>
  <si>
    <t>POSTE ITALIANE</t>
  </si>
  <si>
    <t>RADIO CALL SERVICE SRL</t>
  </si>
  <si>
    <t>REGIONE SICILIANA - Gazzetta Ufficiale -</t>
  </si>
  <si>
    <t>Contributi e trasferimenti  a Università</t>
  </si>
  <si>
    <t>UNIVERSITA' DI CATANIA</t>
  </si>
  <si>
    <t xml:space="preserve">Altri concorsi, recuperi e rimborsi a soggetti privati
</t>
  </si>
  <si>
    <t xml:space="preserve">Noleggi </t>
  </si>
  <si>
    <t>ETNAMED SRL</t>
  </si>
  <si>
    <t>KYOCERA DOCUMENT SOLUTIONS ITALIA S.P.A.</t>
  </si>
  <si>
    <t>MONACO SRL</t>
  </si>
  <si>
    <t>RIVOIRA PHARMA SRL</t>
  </si>
  <si>
    <t>Altre forme di godimento di beni di terzi</t>
  </si>
  <si>
    <t>Interessi passivi v/fornitori</t>
  </si>
  <si>
    <t>Altri oneri finanziari</t>
  </si>
  <si>
    <t>IVA</t>
  </si>
  <si>
    <t>UFFICIO IVA</t>
  </si>
  <si>
    <t xml:space="preserve">Altri tributi </t>
  </si>
  <si>
    <t>AUTORITA' PER LA VIGILANZA  CONTR.PUBBLICI AVCP</t>
  </si>
  <si>
    <t>COMUNE DI ACI CASTELLO -  UFFICIO TRIBUTI</t>
  </si>
  <si>
    <t>COMUNE DI ACI CASTELLO - SERVIZIO ICI</t>
  </si>
  <si>
    <t>COMUNE DI CATANIA - SERVIZIO ICI</t>
  </si>
  <si>
    <t>Acquisti di beni e servizi con i fondi economali</t>
  </si>
  <si>
    <t>ACQUISTI TRAMITE CASSA ECONOMALE</t>
  </si>
  <si>
    <t xml:space="preserve">Indennità e rimborso spese  ed Oneri sociali per gli organi direttivi e Collegio sindacale
</t>
  </si>
  <si>
    <t>FALSONE  GIOVANNI</t>
  </si>
  <si>
    <t>Commissioni e Comitati</t>
  </si>
  <si>
    <t>AMARO  ALESSANDRO</t>
  </si>
  <si>
    <t>CANDURA   ATTILIO</t>
  </si>
  <si>
    <t>GELSOMINO  GIANCARLO</t>
  </si>
  <si>
    <t>GRECUZZO  ROBERTO</t>
  </si>
  <si>
    <t>LA LICATA  LIBORIA</t>
  </si>
  <si>
    <t>SPICA  CARMELO</t>
  </si>
  <si>
    <t>TAVERNA  ROSARIA</t>
  </si>
  <si>
    <t xml:space="preserve">Ritenute erariali su indennità a organi istituzionali e altri compensi </t>
  </si>
  <si>
    <t>Risarcimenti danni autoassicurati</t>
  </si>
  <si>
    <t>DIVERSI PER RISARCIMENTI</t>
  </si>
  <si>
    <t>Altri oneri  della gestione corrente</t>
  </si>
  <si>
    <t>AGENAS</t>
  </si>
  <si>
    <t xml:space="preserve">Altre spese correnti derivanti da sopravvenienze </t>
  </si>
  <si>
    <t>CAM HOSPITAL SRL</t>
  </si>
  <si>
    <t>D'AGATA  GIOVANNI</t>
  </si>
  <si>
    <t>FICARA  CARMELA</t>
  </si>
  <si>
    <t>SAMPERI  GIUSEPPE</t>
  </si>
  <si>
    <t xml:space="preserve">Fabbricati </t>
  </si>
  <si>
    <t>BASILE  ANTONIO</t>
  </si>
  <si>
    <t>BUILD &amp; METAL GROUP SRL</t>
  </si>
  <si>
    <t>CO.GE.FER.s.a.s. di D'ANIELLO ANDREA&amp; C.</t>
  </si>
  <si>
    <t>CO.GEN.AP. SRL</t>
  </si>
  <si>
    <t>EDILGECOS SRL</t>
  </si>
  <si>
    <t>L.S.V. COSTRUZIONI SRL</t>
  </si>
  <si>
    <t>NICOLOSI CARMELO G.&amp; O S.A.S</t>
  </si>
  <si>
    <t>SCHINDLER SPA</t>
  </si>
  <si>
    <t>TAGEO  EUGENIO</t>
  </si>
  <si>
    <t>Impianti e macchinari</t>
  </si>
  <si>
    <t>ESAOTE SPA</t>
  </si>
  <si>
    <t>H.C.HOSPITAL CONSULTING SPA</t>
  </si>
  <si>
    <t>LICCIARDELLO  CLAUDIA</t>
  </si>
  <si>
    <t>MEDICARE SRL</t>
  </si>
  <si>
    <t>NATUS MEDICAL S.R.L.</t>
  </si>
  <si>
    <t>PRAESIDION SRL</t>
  </si>
  <si>
    <t>SATO S.R.L.</t>
  </si>
  <si>
    <t>WATERFLY S.R.L.</t>
  </si>
  <si>
    <t>Attrezzature sanitarie e scientifiche</t>
  </si>
  <si>
    <t>DE SOUTTER MEDICAL</t>
  </si>
  <si>
    <t>Mobili e arredi</t>
  </si>
  <si>
    <t>Altri beni materiali</t>
  </si>
  <si>
    <t>C2 S.R.L.</t>
  </si>
  <si>
    <t>G.T.E. DI TORRISI GAETANO</t>
  </si>
  <si>
    <t>Depositi cauzionali</t>
  </si>
  <si>
    <t>E. JANACH SRL</t>
  </si>
  <si>
    <t>MEDICALINE S.R.L. UNIPERSONALE</t>
  </si>
  <si>
    <t>DITTA SORBELLO SRL</t>
  </si>
  <si>
    <t>IRAP</t>
  </si>
  <si>
    <t>TES. PROV.LE DELLO STATO C/IRAP C.SPEC.22988</t>
  </si>
  <si>
    <t>Totale complessivo</t>
  </si>
  <si>
    <t>ELEKTA SPA</t>
  </si>
  <si>
    <t>SCHILLACI ING. SALVATORE</t>
  </si>
  <si>
    <t>DIVERSI CREDITORI PER PIGNORAMENTI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</si>
</sst>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Fill="1" applyAlignment="1">
      <alignment horizontal="right"/>
    </xf>
    <xf numFmtId="4" fontId="1" fillId="0" borderId="0" xfId="0" applyNumberFormat="1" applyFont="1" applyFill="1"/>
    <xf numFmtId="0" fontId="1" fillId="0" borderId="0" xfId="0" applyFont="1" applyFill="1"/>
    <xf numFmtId="0" fontId="2" fillId="0" borderId="0" xfId="1" applyFill="1" applyAlignment="1" applyProtection="1"/>
    <xf numFmtId="0" fontId="0" fillId="2" borderId="0" xfId="0" applyFill="1" applyAlignment="1">
      <alignment horizontal="left"/>
    </xf>
    <xf numFmtId="0" fontId="0" fillId="2" borderId="0" xfId="0" applyFill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0"/>
  <sheetViews>
    <sheetView tabSelected="1" topLeftCell="A751" workbookViewId="0">
      <selection activeCell="C22" sqref="C22"/>
    </sheetView>
  </sheetViews>
  <sheetFormatPr defaultRowHeight="14.4" x14ac:dyDescent="0.3"/>
  <cols>
    <col min="1" max="1" width="9.109375" customWidth="1"/>
    <col min="2" max="2" width="96" customWidth="1"/>
    <col min="3" max="3" width="15.109375" style="1" customWidth="1"/>
    <col min="4" max="4" width="14.109375" style="2" customWidth="1"/>
    <col min="5" max="5" width="12" style="3" bestFit="1" customWidth="1"/>
    <col min="6" max="6" width="9.109375" style="3"/>
  </cols>
  <sheetData>
    <row r="1" spans="1:6" x14ac:dyDescent="0.3">
      <c r="C1" s="1" t="s">
        <v>0</v>
      </c>
      <c r="E1" s="4"/>
    </row>
    <row r="2" spans="1:6" x14ac:dyDescent="0.3">
      <c r="A2" s="5" t="s">
        <v>1</v>
      </c>
      <c r="B2" s="6"/>
      <c r="C2" s="7">
        <f>+D3+D4+D5+D6</f>
        <v>9667207.3800000008</v>
      </c>
      <c r="E2" s="2"/>
    </row>
    <row r="3" spans="1:6" x14ac:dyDescent="0.3">
      <c r="B3" s="9" t="s">
        <v>3</v>
      </c>
      <c r="C3" s="8"/>
      <c r="D3" s="2">
        <f>22587.58+459155.38</f>
        <v>481742.96</v>
      </c>
      <c r="E3" s="2"/>
    </row>
    <row r="4" spans="1:6" x14ac:dyDescent="0.3">
      <c r="B4" s="9" t="s">
        <v>4</v>
      </c>
      <c r="C4" s="8"/>
      <c r="D4" s="2">
        <v>20033.219999999998</v>
      </c>
      <c r="E4" s="2"/>
    </row>
    <row r="5" spans="1:6" x14ac:dyDescent="0.3">
      <c r="B5" s="9" t="s">
        <v>5</v>
      </c>
      <c r="C5" s="8"/>
      <c r="D5" s="2">
        <v>252647.46999999994</v>
      </c>
      <c r="E5" s="2"/>
    </row>
    <row r="6" spans="1:6" x14ac:dyDescent="0.3">
      <c r="B6" s="9" t="s">
        <v>6</v>
      </c>
      <c r="C6" s="8"/>
      <c r="D6" s="2">
        <f>8912783.73</f>
        <v>8912783.7300000004</v>
      </c>
      <c r="E6" s="2"/>
    </row>
    <row r="7" spans="1:6" x14ac:dyDescent="0.3">
      <c r="A7" s="16" t="s">
        <v>7</v>
      </c>
      <c r="B7" s="16"/>
      <c r="C7" s="7">
        <f>D8+D9+D10</f>
        <v>352319</v>
      </c>
      <c r="E7" s="2"/>
    </row>
    <row r="8" spans="1:6" x14ac:dyDescent="0.3">
      <c r="B8" s="9" t="s">
        <v>3</v>
      </c>
      <c r="C8" s="8"/>
      <c r="D8" s="2">
        <v>31366.11</v>
      </c>
      <c r="E8" s="2"/>
    </row>
    <row r="9" spans="1:6" x14ac:dyDescent="0.3">
      <c r="B9" s="9" t="s">
        <v>5</v>
      </c>
      <c r="C9" s="8"/>
      <c r="D9" s="2">
        <v>19231.359999999997</v>
      </c>
      <c r="E9" s="2"/>
    </row>
    <row r="10" spans="1:6" x14ac:dyDescent="0.3">
      <c r="B10" s="9" t="s">
        <v>6</v>
      </c>
      <c r="C10" s="8"/>
      <c r="D10" s="2">
        <f>301721.53</f>
        <v>301721.53000000003</v>
      </c>
      <c r="E10" s="2"/>
    </row>
    <row r="11" spans="1:6" x14ac:dyDescent="0.3">
      <c r="A11" s="16" t="s">
        <v>8</v>
      </c>
      <c r="B11" s="16"/>
      <c r="C11" s="7">
        <f>D12+D13+D14+D15+D16</f>
        <v>352447.65</v>
      </c>
      <c r="E11" s="2"/>
    </row>
    <row r="12" spans="1:6" s="10" customFormat="1" x14ac:dyDescent="0.3">
      <c r="B12" s="11" t="s">
        <v>9</v>
      </c>
      <c r="C12" s="8"/>
      <c r="D12" s="2">
        <v>47013.520000000004</v>
      </c>
      <c r="E12" s="2"/>
      <c r="F12" s="3"/>
    </row>
    <row r="13" spans="1:6" x14ac:dyDescent="0.3">
      <c r="B13" s="9" t="s">
        <v>3</v>
      </c>
      <c r="C13" s="8"/>
      <c r="D13" s="2">
        <f>0.63+22366.11</f>
        <v>22366.74</v>
      </c>
      <c r="E13" s="2"/>
    </row>
    <row r="14" spans="1:6" x14ac:dyDescent="0.3">
      <c r="B14" s="9" t="s">
        <v>4</v>
      </c>
      <c r="C14" s="8"/>
      <c r="D14" s="2">
        <v>13711.69</v>
      </c>
      <c r="E14" s="2"/>
    </row>
    <row r="15" spans="1:6" x14ac:dyDescent="0.3">
      <c r="B15" s="9" t="s">
        <v>5</v>
      </c>
      <c r="C15" s="8"/>
      <c r="D15" s="2">
        <v>7500</v>
      </c>
      <c r="E15" s="2"/>
    </row>
    <row r="16" spans="1:6" x14ac:dyDescent="0.3">
      <c r="B16" s="9" t="s">
        <v>6</v>
      </c>
      <c r="C16" s="8"/>
      <c r="D16" s="2">
        <v>261855.7</v>
      </c>
      <c r="E16" s="2"/>
    </row>
    <row r="17" spans="1:5" x14ac:dyDescent="0.3">
      <c r="A17" s="16" t="s">
        <v>11</v>
      </c>
      <c r="B17" s="16"/>
      <c r="C17" s="7">
        <f>D18+D19+D20</f>
        <v>32126.44</v>
      </c>
      <c r="E17" s="2"/>
    </row>
    <row r="18" spans="1:5" x14ac:dyDescent="0.3">
      <c r="B18" s="9" t="s">
        <v>3</v>
      </c>
      <c r="C18" s="8"/>
      <c r="D18" s="2">
        <v>1792.72</v>
      </c>
      <c r="E18" s="2"/>
    </row>
    <row r="19" spans="1:5" x14ac:dyDescent="0.3">
      <c r="B19" s="9" t="s">
        <v>5</v>
      </c>
      <c r="C19" s="8"/>
      <c r="D19" s="2">
        <v>1023.9200000000001</v>
      </c>
      <c r="E19" s="2"/>
    </row>
    <row r="20" spans="1:5" x14ac:dyDescent="0.3">
      <c r="B20" s="9" t="s">
        <v>6</v>
      </c>
      <c r="C20" s="8"/>
      <c r="D20" s="2">
        <v>29309.8</v>
      </c>
      <c r="E20" s="2"/>
    </row>
    <row r="21" spans="1:5" x14ac:dyDescent="0.3">
      <c r="A21" s="16" t="s">
        <v>12</v>
      </c>
      <c r="B21" s="16"/>
      <c r="C21" s="7">
        <f>SUM(D22:D103)</f>
        <v>450918.47</v>
      </c>
      <c r="E21" s="2"/>
    </row>
    <row r="22" spans="1:5" x14ac:dyDescent="0.3">
      <c r="B22" s="9" t="s">
        <v>13</v>
      </c>
      <c r="C22" s="8"/>
      <c r="D22" s="2">
        <v>4404</v>
      </c>
      <c r="E22" s="2"/>
    </row>
    <row r="23" spans="1:5" x14ac:dyDescent="0.3">
      <c r="B23" s="9" t="s">
        <v>14</v>
      </c>
      <c r="C23" s="8"/>
      <c r="D23" s="2">
        <v>315</v>
      </c>
      <c r="E23" s="2"/>
    </row>
    <row r="24" spans="1:5" x14ac:dyDescent="0.3">
      <c r="B24" s="9" t="s">
        <v>15</v>
      </c>
      <c r="C24" s="8"/>
      <c r="D24" s="2">
        <v>3033</v>
      </c>
      <c r="E24" s="2"/>
    </row>
    <row r="25" spans="1:5" x14ac:dyDescent="0.3">
      <c r="B25" s="9" t="s">
        <v>16</v>
      </c>
      <c r="C25" s="8"/>
      <c r="D25" s="2">
        <v>90</v>
      </c>
      <c r="E25" s="2"/>
    </row>
    <row r="26" spans="1:5" x14ac:dyDescent="0.3">
      <c r="B26" s="9" t="s">
        <v>17</v>
      </c>
      <c r="C26" s="8"/>
      <c r="D26" s="2">
        <v>513</v>
      </c>
      <c r="E26" s="2"/>
    </row>
    <row r="27" spans="1:5" x14ac:dyDescent="0.3">
      <c r="B27" s="9" t="s">
        <v>18</v>
      </c>
      <c r="C27" s="8"/>
      <c r="D27" s="2">
        <v>1650</v>
      </c>
      <c r="E27" s="2"/>
    </row>
    <row r="28" spans="1:5" x14ac:dyDescent="0.3">
      <c r="B28" s="9" t="s">
        <v>19</v>
      </c>
      <c r="C28" s="8"/>
      <c r="D28" s="2">
        <v>60</v>
      </c>
      <c r="E28" s="2"/>
    </row>
    <row r="29" spans="1:5" x14ac:dyDescent="0.3">
      <c r="B29" s="9" t="s">
        <v>20</v>
      </c>
      <c r="C29" s="8"/>
      <c r="D29" s="2">
        <v>2092.3200000000002</v>
      </c>
      <c r="E29" s="2"/>
    </row>
    <row r="30" spans="1:5" x14ac:dyDescent="0.3">
      <c r="B30" s="9" t="s">
        <v>21</v>
      </c>
      <c r="C30" s="8"/>
      <c r="D30" s="2">
        <v>2351</v>
      </c>
      <c r="E30" s="2"/>
    </row>
    <row r="31" spans="1:5" x14ac:dyDescent="0.3">
      <c r="B31" s="9" t="s">
        <v>22</v>
      </c>
      <c r="C31" s="8"/>
      <c r="D31" s="2">
        <v>397.5</v>
      </c>
      <c r="E31" s="2"/>
    </row>
    <row r="32" spans="1:5" x14ac:dyDescent="0.3">
      <c r="B32" s="9" t="s">
        <v>23</v>
      </c>
      <c r="C32" s="8"/>
      <c r="D32" s="2">
        <v>630</v>
      </c>
      <c r="E32" s="2"/>
    </row>
    <row r="33" spans="2:5" x14ac:dyDescent="0.3">
      <c r="B33" s="9" t="s">
        <v>24</v>
      </c>
      <c r="C33" s="8"/>
      <c r="D33" s="2">
        <v>598</v>
      </c>
      <c r="E33" s="2"/>
    </row>
    <row r="34" spans="2:5" x14ac:dyDescent="0.3">
      <c r="B34" s="9" t="s">
        <v>25</v>
      </c>
      <c r="C34" s="8"/>
      <c r="D34" s="2">
        <v>260</v>
      </c>
      <c r="E34" s="2"/>
    </row>
    <row r="35" spans="2:5" x14ac:dyDescent="0.3">
      <c r="B35" s="9" t="s">
        <v>26</v>
      </c>
      <c r="C35" s="8"/>
      <c r="D35" s="2">
        <v>936</v>
      </c>
      <c r="E35" s="2"/>
    </row>
    <row r="36" spans="2:5" x14ac:dyDescent="0.3">
      <c r="B36" s="9" t="s">
        <v>27</v>
      </c>
      <c r="C36" s="8"/>
      <c r="D36" s="2">
        <v>486</v>
      </c>
      <c r="E36" s="2"/>
    </row>
    <row r="37" spans="2:5" x14ac:dyDescent="0.3">
      <c r="B37" s="9" t="s">
        <v>28</v>
      </c>
      <c r="C37" s="8"/>
      <c r="D37" s="2">
        <v>6274.0300000000016</v>
      </c>
      <c r="E37" s="2"/>
    </row>
    <row r="38" spans="2:5" x14ac:dyDescent="0.3">
      <c r="B38" s="9" t="s">
        <v>29</v>
      </c>
      <c r="C38" s="8"/>
      <c r="D38" s="2">
        <v>1543.98</v>
      </c>
      <c r="E38" s="2"/>
    </row>
    <row r="39" spans="2:5" x14ac:dyDescent="0.3">
      <c r="B39" s="9" t="s">
        <v>30</v>
      </c>
      <c r="C39" s="8"/>
      <c r="D39" s="2">
        <v>740</v>
      </c>
      <c r="E39" s="2"/>
    </row>
    <row r="40" spans="2:5" x14ac:dyDescent="0.3">
      <c r="B40" s="9" t="s">
        <v>31</v>
      </c>
      <c r="C40" s="8"/>
      <c r="D40" s="2">
        <v>2265</v>
      </c>
      <c r="E40" s="2"/>
    </row>
    <row r="41" spans="2:5" x14ac:dyDescent="0.3">
      <c r="B41" s="9" t="s">
        <v>32</v>
      </c>
      <c r="C41" s="8"/>
      <c r="D41" s="2">
        <v>2432</v>
      </c>
      <c r="E41" s="2"/>
    </row>
    <row r="42" spans="2:5" x14ac:dyDescent="0.3">
      <c r="B42" s="9" t="s">
        <v>33</v>
      </c>
      <c r="C42" s="8"/>
      <c r="D42" s="2">
        <v>3165</v>
      </c>
      <c r="E42" s="2"/>
    </row>
    <row r="43" spans="2:5" x14ac:dyDescent="0.3">
      <c r="B43" s="9" t="s">
        <v>34</v>
      </c>
      <c r="C43" s="8"/>
      <c r="D43" s="2">
        <v>1300</v>
      </c>
      <c r="E43" s="2"/>
    </row>
    <row r="44" spans="2:5" x14ac:dyDescent="0.3">
      <c r="B44" s="9" t="s">
        <v>35</v>
      </c>
      <c r="C44" s="8"/>
      <c r="D44" s="2">
        <f>2565.39+0.57</f>
        <v>2565.96</v>
      </c>
      <c r="E44" s="2"/>
    </row>
    <row r="45" spans="2:5" x14ac:dyDescent="0.3">
      <c r="B45" s="9" t="s">
        <v>36</v>
      </c>
      <c r="C45" s="8"/>
      <c r="D45" s="2">
        <v>1212</v>
      </c>
      <c r="E45" s="2"/>
    </row>
    <row r="46" spans="2:5" x14ac:dyDescent="0.3">
      <c r="B46" s="9" t="s">
        <v>37</v>
      </c>
      <c r="C46" s="8"/>
      <c r="D46" s="2">
        <v>27</v>
      </c>
      <c r="E46" s="2"/>
    </row>
    <row r="47" spans="2:5" x14ac:dyDescent="0.3">
      <c r="B47" s="9" t="s">
        <v>38</v>
      </c>
      <c r="C47" s="8"/>
      <c r="D47" s="2">
        <v>1863.9</v>
      </c>
      <c r="E47" s="2"/>
    </row>
    <row r="48" spans="2:5" x14ac:dyDescent="0.3">
      <c r="B48" s="9" t="s">
        <v>39</v>
      </c>
      <c r="C48" s="8"/>
      <c r="D48" s="2">
        <v>5443.8</v>
      </c>
      <c r="E48" s="2"/>
    </row>
    <row r="49" spans="2:5" x14ac:dyDescent="0.3">
      <c r="B49" s="9" t="s">
        <v>40</v>
      </c>
      <c r="C49" s="8"/>
      <c r="D49" s="2">
        <v>432</v>
      </c>
      <c r="E49" s="2"/>
    </row>
    <row r="50" spans="2:5" x14ac:dyDescent="0.3">
      <c r="B50" s="9" t="s">
        <v>41</v>
      </c>
      <c r="C50" s="8"/>
      <c r="D50" s="2">
        <v>969.78</v>
      </c>
      <c r="E50" s="2"/>
    </row>
    <row r="51" spans="2:5" x14ac:dyDescent="0.3">
      <c r="B51" s="9" t="s">
        <v>42</v>
      </c>
      <c r="C51" s="8"/>
      <c r="D51" s="2">
        <v>1685</v>
      </c>
      <c r="E51" s="2"/>
    </row>
    <row r="52" spans="2:5" x14ac:dyDescent="0.3">
      <c r="B52" s="9" t="s">
        <v>43</v>
      </c>
      <c r="C52" s="8"/>
      <c r="D52" s="2">
        <v>650</v>
      </c>
      <c r="E52" s="2"/>
    </row>
    <row r="53" spans="2:5" x14ac:dyDescent="0.3">
      <c r="B53" s="9" t="s">
        <v>44</v>
      </c>
      <c r="C53" s="8"/>
      <c r="D53" s="2">
        <v>1977.8200000000004</v>
      </c>
      <c r="E53" s="2"/>
    </row>
    <row r="54" spans="2:5" x14ac:dyDescent="0.3">
      <c r="B54" s="9" t="s">
        <v>45</v>
      </c>
      <c r="C54" s="8"/>
      <c r="D54" s="2">
        <v>4740</v>
      </c>
      <c r="E54" s="2"/>
    </row>
    <row r="55" spans="2:5" x14ac:dyDescent="0.3">
      <c r="B55" s="9" t="s">
        <v>46</v>
      </c>
      <c r="C55" s="8"/>
      <c r="D55" s="2">
        <v>6237</v>
      </c>
      <c r="E55" s="2"/>
    </row>
    <row r="56" spans="2:5" x14ac:dyDescent="0.3">
      <c r="B56" s="9" t="s">
        <v>47</v>
      </c>
      <c r="C56" s="8"/>
      <c r="D56" s="2">
        <v>2647.0399999999991</v>
      </c>
      <c r="E56" s="2"/>
    </row>
    <row r="57" spans="2:5" x14ac:dyDescent="0.3">
      <c r="B57" s="9" t="s">
        <v>48</v>
      </c>
      <c r="C57" s="8"/>
      <c r="D57" s="2">
        <v>2587</v>
      </c>
      <c r="E57" s="2"/>
    </row>
    <row r="58" spans="2:5" x14ac:dyDescent="0.3">
      <c r="B58" s="9" t="s">
        <v>49</v>
      </c>
      <c r="C58" s="8"/>
      <c r="D58" s="2">
        <f>3680.46+1816.2+730.26</f>
        <v>6226.92</v>
      </c>
      <c r="E58" s="2"/>
    </row>
    <row r="59" spans="2:5" x14ac:dyDescent="0.3">
      <c r="B59" s="9" t="s">
        <v>607</v>
      </c>
      <c r="C59" s="8"/>
      <c r="D59" s="2">
        <v>13377.88</v>
      </c>
      <c r="E59" s="2"/>
    </row>
    <row r="60" spans="2:5" x14ac:dyDescent="0.3">
      <c r="B60" s="9" t="s">
        <v>50</v>
      </c>
      <c r="C60" s="8"/>
      <c r="D60" s="2">
        <v>226.45</v>
      </c>
      <c r="E60" s="2"/>
    </row>
    <row r="61" spans="2:5" x14ac:dyDescent="0.3">
      <c r="B61" s="9" t="s">
        <v>51</v>
      </c>
      <c r="C61" s="8"/>
      <c r="D61" s="2">
        <v>59.97</v>
      </c>
      <c r="E61" s="2"/>
    </row>
    <row r="62" spans="2:5" x14ac:dyDescent="0.3">
      <c r="B62" s="9" t="s">
        <v>52</v>
      </c>
      <c r="C62" s="8"/>
      <c r="D62" s="2">
        <v>7160.99</v>
      </c>
      <c r="E62" s="2"/>
    </row>
    <row r="63" spans="2:5" x14ac:dyDescent="0.3">
      <c r="B63" s="9" t="s">
        <v>53</v>
      </c>
      <c r="C63" s="8"/>
      <c r="D63" s="2">
        <v>860</v>
      </c>
      <c r="E63" s="2"/>
    </row>
    <row r="64" spans="2:5" x14ac:dyDescent="0.3">
      <c r="B64" s="9" t="s">
        <v>54</v>
      </c>
      <c r="C64" s="8"/>
      <c r="D64" s="2">
        <v>1689</v>
      </c>
      <c r="E64" s="2"/>
    </row>
    <row r="65" spans="2:5" x14ac:dyDescent="0.3">
      <c r="B65" s="9" t="s">
        <v>55</v>
      </c>
      <c r="C65" s="8"/>
      <c r="D65" s="2">
        <v>27648</v>
      </c>
      <c r="E65" s="2"/>
    </row>
    <row r="66" spans="2:5" x14ac:dyDescent="0.3">
      <c r="B66" s="9" t="s">
        <v>56</v>
      </c>
      <c r="C66" s="8"/>
      <c r="D66" s="2">
        <v>6939</v>
      </c>
      <c r="E66" s="2"/>
    </row>
    <row r="67" spans="2:5" x14ac:dyDescent="0.3">
      <c r="B67" s="9" t="s">
        <v>57</v>
      </c>
      <c r="C67" s="8"/>
      <c r="D67" s="2">
        <v>383.25</v>
      </c>
      <c r="E67" s="2"/>
    </row>
    <row r="68" spans="2:5" x14ac:dyDescent="0.3">
      <c r="B68" s="9" t="s">
        <v>58</v>
      </c>
      <c r="C68" s="8"/>
      <c r="D68" s="2">
        <v>309</v>
      </c>
      <c r="E68" s="2"/>
    </row>
    <row r="69" spans="2:5" x14ac:dyDescent="0.3">
      <c r="B69" s="9" t="s">
        <v>59</v>
      </c>
      <c r="C69" s="8"/>
      <c r="D69" s="2">
        <v>6480</v>
      </c>
      <c r="E69" s="2"/>
    </row>
    <row r="70" spans="2:5" x14ac:dyDescent="0.3">
      <c r="B70" s="9" t="s">
        <v>60</v>
      </c>
      <c r="C70" s="8"/>
      <c r="D70" s="2">
        <v>2104.08</v>
      </c>
      <c r="E70" s="2"/>
    </row>
    <row r="71" spans="2:5" x14ac:dyDescent="0.3">
      <c r="B71" s="9" t="s">
        <v>61</v>
      </c>
      <c r="C71" s="8"/>
      <c r="D71" s="2">
        <v>28596</v>
      </c>
      <c r="E71" s="2"/>
    </row>
    <row r="72" spans="2:5" x14ac:dyDescent="0.3">
      <c r="B72" s="9" t="s">
        <v>62</v>
      </c>
      <c r="C72" s="8"/>
      <c r="D72" s="2">
        <v>6192.5999999999995</v>
      </c>
      <c r="E72" s="2"/>
    </row>
    <row r="73" spans="2:5" x14ac:dyDescent="0.3">
      <c r="B73" s="9" t="s">
        <v>63</v>
      </c>
      <c r="C73" s="8"/>
      <c r="D73" s="2">
        <v>1664.9099999999999</v>
      </c>
      <c r="E73" s="2"/>
    </row>
    <row r="74" spans="2:5" x14ac:dyDescent="0.3">
      <c r="B74" s="9" t="s">
        <v>64</v>
      </c>
      <c r="C74" s="8"/>
      <c r="D74" s="2">
        <v>43860</v>
      </c>
      <c r="E74" s="2"/>
    </row>
    <row r="75" spans="2:5" x14ac:dyDescent="0.3">
      <c r="B75" s="9" t="s">
        <v>65</v>
      </c>
      <c r="C75" s="8"/>
      <c r="D75" s="2">
        <v>810</v>
      </c>
      <c r="E75" s="2"/>
    </row>
    <row r="76" spans="2:5" x14ac:dyDescent="0.3">
      <c r="B76" s="9" t="s">
        <v>66</v>
      </c>
      <c r="C76" s="8"/>
      <c r="D76" s="2">
        <v>390</v>
      </c>
      <c r="E76" s="2"/>
    </row>
    <row r="77" spans="2:5" x14ac:dyDescent="0.3">
      <c r="B77" s="9" t="s">
        <v>67</v>
      </c>
      <c r="C77" s="8"/>
      <c r="D77" s="2">
        <v>124754.92</v>
      </c>
      <c r="E77" s="2"/>
    </row>
    <row r="78" spans="2:5" x14ac:dyDescent="0.3">
      <c r="B78" s="9" t="s">
        <v>68</v>
      </c>
      <c r="C78" s="8"/>
      <c r="D78" s="2">
        <v>15703</v>
      </c>
      <c r="E78" s="2"/>
    </row>
    <row r="79" spans="2:5" x14ac:dyDescent="0.3">
      <c r="B79" s="9" t="s">
        <v>69</v>
      </c>
      <c r="C79" s="8"/>
      <c r="D79" s="2">
        <v>7394.6</v>
      </c>
      <c r="E79" s="2"/>
    </row>
    <row r="80" spans="2:5" x14ac:dyDescent="0.3">
      <c r="B80" s="9" t="s">
        <v>70</v>
      </c>
      <c r="C80" s="8"/>
      <c r="D80" s="2">
        <v>149.23000000000002</v>
      </c>
      <c r="E80" s="2"/>
    </row>
    <row r="81" spans="2:5" x14ac:dyDescent="0.3">
      <c r="B81" s="9" t="s">
        <v>71</v>
      </c>
      <c r="C81" s="8"/>
      <c r="D81" s="2">
        <v>5441</v>
      </c>
      <c r="E81" s="2"/>
    </row>
    <row r="82" spans="2:5" x14ac:dyDescent="0.3">
      <c r="B82" s="9" t="s">
        <v>72</v>
      </c>
      <c r="C82" s="8"/>
      <c r="D82" s="2">
        <v>1985</v>
      </c>
      <c r="E82" s="2"/>
    </row>
    <row r="83" spans="2:5" x14ac:dyDescent="0.3">
      <c r="B83" s="9" t="s">
        <v>73</v>
      </c>
      <c r="C83" s="8"/>
      <c r="D83" s="2">
        <v>7953</v>
      </c>
      <c r="E83" s="2"/>
    </row>
    <row r="84" spans="2:5" x14ac:dyDescent="0.3">
      <c r="B84" s="9" t="s">
        <v>74</v>
      </c>
      <c r="C84" s="8"/>
      <c r="D84" s="2">
        <v>651</v>
      </c>
      <c r="E84" s="2"/>
    </row>
    <row r="85" spans="2:5" x14ac:dyDescent="0.3">
      <c r="B85" s="9" t="s">
        <v>75</v>
      </c>
      <c r="C85" s="8"/>
      <c r="D85" s="2">
        <v>245.38</v>
      </c>
      <c r="E85" s="2"/>
    </row>
    <row r="86" spans="2:5" x14ac:dyDescent="0.3">
      <c r="B86" s="9" t="s">
        <v>76</v>
      </c>
      <c r="C86" s="8"/>
      <c r="D86" s="2">
        <v>12</v>
      </c>
      <c r="E86" s="2"/>
    </row>
    <row r="87" spans="2:5" x14ac:dyDescent="0.3">
      <c r="B87" s="9" t="s">
        <v>77</v>
      </c>
      <c r="C87" s="8"/>
      <c r="D87" s="2">
        <v>420</v>
      </c>
      <c r="E87" s="2"/>
    </row>
    <row r="88" spans="2:5" x14ac:dyDescent="0.3">
      <c r="B88" s="9" t="s">
        <v>78</v>
      </c>
      <c r="C88" s="8"/>
      <c r="D88" s="2">
        <v>162</v>
      </c>
      <c r="E88" s="2"/>
    </row>
    <row r="89" spans="2:5" x14ac:dyDescent="0.3">
      <c r="B89" s="9" t="s">
        <v>79</v>
      </c>
      <c r="C89" s="8"/>
      <c r="D89" s="2">
        <v>150</v>
      </c>
      <c r="E89" s="2"/>
    </row>
    <row r="90" spans="2:5" x14ac:dyDescent="0.3">
      <c r="B90" s="9" t="s">
        <v>80</v>
      </c>
      <c r="C90" s="8"/>
      <c r="D90" s="2">
        <v>7529</v>
      </c>
      <c r="E90" s="2"/>
    </row>
    <row r="91" spans="2:5" x14ac:dyDescent="0.3">
      <c r="B91" s="9" t="s">
        <v>81</v>
      </c>
      <c r="C91" s="8"/>
      <c r="D91" s="2">
        <v>132.41</v>
      </c>
      <c r="E91" s="2"/>
    </row>
    <row r="92" spans="2:5" x14ac:dyDescent="0.3">
      <c r="B92" s="9" t="s">
        <v>82</v>
      </c>
      <c r="C92" s="8"/>
      <c r="D92" s="2">
        <v>129</v>
      </c>
      <c r="E92" s="2"/>
    </row>
    <row r="93" spans="2:5" x14ac:dyDescent="0.3">
      <c r="B93" s="9" t="s">
        <v>83</v>
      </c>
      <c r="C93" s="8"/>
      <c r="D93" s="2">
        <v>26.68</v>
      </c>
      <c r="E93" s="2"/>
    </row>
    <row r="94" spans="2:5" x14ac:dyDescent="0.3">
      <c r="B94" s="9" t="s">
        <v>84</v>
      </c>
      <c r="C94" s="8"/>
      <c r="D94" s="2">
        <v>828</v>
      </c>
      <c r="E94" s="2"/>
    </row>
    <row r="95" spans="2:5" x14ac:dyDescent="0.3">
      <c r="B95" s="9" t="s">
        <v>85</v>
      </c>
      <c r="C95" s="8"/>
      <c r="D95" s="2">
        <v>1628.2400000000002</v>
      </c>
      <c r="E95" s="2"/>
    </row>
    <row r="96" spans="2:5" x14ac:dyDescent="0.3">
      <c r="B96" s="9" t="s">
        <v>86</v>
      </c>
      <c r="C96" s="8"/>
      <c r="D96" s="2">
        <v>6036</v>
      </c>
      <c r="E96" s="2"/>
    </row>
    <row r="97" spans="1:5" x14ac:dyDescent="0.3">
      <c r="B97" s="9" t="s">
        <v>87</v>
      </c>
      <c r="C97" s="8"/>
      <c r="D97" s="2">
        <v>17430</v>
      </c>
      <c r="E97" s="2"/>
    </row>
    <row r="98" spans="1:5" x14ac:dyDescent="0.3">
      <c r="B98" s="9" t="s">
        <v>88</v>
      </c>
      <c r="C98" s="8"/>
      <c r="D98" s="2">
        <v>57</v>
      </c>
      <c r="E98" s="2"/>
    </row>
    <row r="99" spans="1:5" x14ac:dyDescent="0.3">
      <c r="B99" s="9" t="s">
        <v>89</v>
      </c>
      <c r="C99" s="8"/>
      <c r="D99" s="2">
        <v>2746.9500000000003</v>
      </c>
      <c r="E99" s="2"/>
    </row>
    <row r="100" spans="1:5" x14ac:dyDescent="0.3">
      <c r="B100" s="9" t="s">
        <v>90</v>
      </c>
      <c r="C100" s="8"/>
      <c r="D100" s="2">
        <v>540</v>
      </c>
      <c r="E100" s="2"/>
    </row>
    <row r="101" spans="1:5" x14ac:dyDescent="0.3">
      <c r="B101" s="9" t="s">
        <v>91</v>
      </c>
      <c r="C101" s="8"/>
      <c r="D101" s="2">
        <v>18834</v>
      </c>
      <c r="E101" s="2"/>
    </row>
    <row r="102" spans="1:5" x14ac:dyDescent="0.3">
      <c r="B102" s="9" t="s">
        <v>92</v>
      </c>
      <c r="C102" s="8"/>
      <c r="D102" s="2">
        <v>101.88</v>
      </c>
      <c r="E102" s="2"/>
    </row>
    <row r="103" spans="1:5" x14ac:dyDescent="0.3">
      <c r="B103" s="9" t="s">
        <v>93</v>
      </c>
      <c r="C103" s="8"/>
      <c r="D103" s="2">
        <v>6326</v>
      </c>
      <c r="E103" s="2"/>
    </row>
    <row r="104" spans="1:5" x14ac:dyDescent="0.3">
      <c r="A104" s="16" t="s">
        <v>94</v>
      </c>
      <c r="B104" s="16"/>
      <c r="C104" s="7">
        <f>SUM(D105:D113)</f>
        <v>1698708.39</v>
      </c>
      <c r="E104" s="2"/>
    </row>
    <row r="105" spans="1:5" x14ac:dyDescent="0.3">
      <c r="B105" s="9" t="s">
        <v>95</v>
      </c>
      <c r="C105" s="8"/>
      <c r="D105" s="2">
        <v>282.26</v>
      </c>
      <c r="E105" s="2"/>
    </row>
    <row r="106" spans="1:5" x14ac:dyDescent="0.3">
      <c r="B106" s="9" t="s">
        <v>2</v>
      </c>
      <c r="C106" s="8"/>
      <c r="D106" s="2">
        <f>715096.32+14260.86</f>
        <v>729357.17999999993</v>
      </c>
      <c r="E106" s="2"/>
    </row>
    <row r="107" spans="1:5" x14ac:dyDescent="0.3">
      <c r="B107" s="9" t="s">
        <v>96</v>
      </c>
      <c r="C107" s="8"/>
      <c r="D107" s="2">
        <v>3965.2199999999993</v>
      </c>
      <c r="E107" s="2"/>
    </row>
    <row r="108" spans="1:5" x14ac:dyDescent="0.3">
      <c r="B108" s="9" t="s">
        <v>97</v>
      </c>
      <c r="C108" s="8"/>
      <c r="D108" s="2">
        <v>727441.9</v>
      </c>
      <c r="E108" s="2"/>
    </row>
    <row r="109" spans="1:5" x14ac:dyDescent="0.3">
      <c r="B109" s="9" t="s">
        <v>98</v>
      </c>
      <c r="C109" s="8"/>
      <c r="D109" s="2">
        <v>31056.149999999998</v>
      </c>
      <c r="E109" s="2"/>
    </row>
    <row r="110" spans="1:5" x14ac:dyDescent="0.3">
      <c r="B110" s="9" t="s">
        <v>10</v>
      </c>
      <c r="C110" s="8"/>
      <c r="D110" s="2">
        <f>204.91+55695.79</f>
        <v>55900.700000000004</v>
      </c>
      <c r="E110" s="2"/>
    </row>
    <row r="111" spans="1:5" x14ac:dyDescent="0.3">
      <c r="B111" s="9" t="s">
        <v>99</v>
      </c>
      <c r="C111" s="8"/>
      <c r="D111" s="2">
        <v>149084</v>
      </c>
      <c r="E111" s="2"/>
    </row>
    <row r="112" spans="1:5" x14ac:dyDescent="0.3">
      <c r="B112" s="9" t="s">
        <v>100</v>
      </c>
      <c r="C112" s="8"/>
      <c r="D112" s="2">
        <v>1029.69</v>
      </c>
      <c r="E112" s="2"/>
    </row>
    <row r="113" spans="1:5" x14ac:dyDescent="0.3">
      <c r="B113" s="9" t="s">
        <v>101</v>
      </c>
      <c r="C113" s="8"/>
      <c r="D113" s="2">
        <v>591.29</v>
      </c>
      <c r="E113" s="2"/>
    </row>
    <row r="114" spans="1:5" x14ac:dyDescent="0.3">
      <c r="A114" s="16" t="s">
        <v>102</v>
      </c>
      <c r="B114" s="16"/>
      <c r="C114" s="7">
        <f>SUM(D115:D116)</f>
        <v>4350595.209999999</v>
      </c>
      <c r="E114" s="2"/>
    </row>
    <row r="115" spans="1:5" x14ac:dyDescent="0.3">
      <c r="B115" s="9" t="s">
        <v>103</v>
      </c>
      <c r="C115" s="8"/>
      <c r="D115" s="2">
        <v>414486.08999999997</v>
      </c>
      <c r="E115" s="2"/>
    </row>
    <row r="116" spans="1:5" x14ac:dyDescent="0.3">
      <c r="B116" s="9" t="s">
        <v>104</v>
      </c>
      <c r="C116" s="8"/>
      <c r="D116" s="2">
        <v>3936109.1199999992</v>
      </c>
      <c r="E116" s="2"/>
    </row>
    <row r="117" spans="1:5" x14ac:dyDescent="0.3">
      <c r="A117" s="16" t="s">
        <v>105</v>
      </c>
      <c r="B117" s="16"/>
      <c r="C117" s="7">
        <f>SUM(D118:D122)</f>
        <v>49890.06</v>
      </c>
      <c r="E117" s="2"/>
    </row>
    <row r="118" spans="1:5" x14ac:dyDescent="0.3">
      <c r="B118" s="9" t="s">
        <v>2</v>
      </c>
      <c r="C118" s="8"/>
      <c r="D118" s="2">
        <v>23202.149999999998</v>
      </c>
      <c r="E118" s="2"/>
    </row>
    <row r="119" spans="1:5" x14ac:dyDescent="0.3">
      <c r="B119" s="9" t="s">
        <v>97</v>
      </c>
      <c r="C119" s="8"/>
      <c r="D119" s="2">
        <v>22289.77</v>
      </c>
      <c r="E119" s="2"/>
    </row>
    <row r="120" spans="1:5" x14ac:dyDescent="0.3">
      <c r="B120" s="9" t="s">
        <v>10</v>
      </c>
      <c r="C120" s="8"/>
      <c r="D120" s="2">
        <v>1779.9600000000005</v>
      </c>
      <c r="E120" s="2"/>
    </row>
    <row r="121" spans="1:5" x14ac:dyDescent="0.3">
      <c r="B121" s="9" t="s">
        <v>99</v>
      </c>
      <c r="C121" s="8"/>
      <c r="D121" s="2">
        <v>2009.45</v>
      </c>
      <c r="E121" s="2"/>
    </row>
    <row r="122" spans="1:5" x14ac:dyDescent="0.3">
      <c r="B122" s="9" t="s">
        <v>106</v>
      </c>
      <c r="C122" s="8"/>
      <c r="D122" s="2">
        <v>608.73</v>
      </c>
      <c r="E122" s="2"/>
    </row>
    <row r="123" spans="1:5" x14ac:dyDescent="0.3">
      <c r="A123" s="16" t="s">
        <v>107</v>
      </c>
      <c r="B123" s="16"/>
      <c r="C123" s="7">
        <f>D124+D125</f>
        <v>148537.87999999998</v>
      </c>
      <c r="E123" s="2"/>
    </row>
    <row r="124" spans="1:5" x14ac:dyDescent="0.3">
      <c r="B124" s="9" t="s">
        <v>103</v>
      </c>
      <c r="C124" s="8"/>
      <c r="D124" s="2">
        <v>11868.689999999999</v>
      </c>
      <c r="E124" s="2"/>
    </row>
    <row r="125" spans="1:5" x14ac:dyDescent="0.3">
      <c r="B125" s="9" t="s">
        <v>104</v>
      </c>
      <c r="C125" s="8"/>
      <c r="D125" s="2">
        <v>136669.18999999997</v>
      </c>
      <c r="E125" s="2"/>
    </row>
    <row r="126" spans="1:5" x14ac:dyDescent="0.3">
      <c r="A126" s="16" t="s">
        <v>108</v>
      </c>
      <c r="B126" s="16"/>
      <c r="C126" s="7">
        <f>SUM(D127:D131)</f>
        <v>4260238.6300000008</v>
      </c>
      <c r="E126" s="2"/>
    </row>
    <row r="127" spans="1:5" x14ac:dyDescent="0.3">
      <c r="B127" s="9" t="s">
        <v>2</v>
      </c>
      <c r="C127" s="8"/>
      <c r="D127" s="2">
        <v>1909243.2200000004</v>
      </c>
      <c r="E127" s="2"/>
    </row>
    <row r="128" spans="1:5" x14ac:dyDescent="0.3">
      <c r="B128" s="9" t="s">
        <v>97</v>
      </c>
      <c r="C128" s="8"/>
      <c r="D128" s="2">
        <f>1868576.43+0.03</f>
        <v>1868576.46</v>
      </c>
      <c r="E128" s="2"/>
    </row>
    <row r="129" spans="1:6" x14ac:dyDescent="0.3">
      <c r="B129" s="9" t="s">
        <v>99</v>
      </c>
      <c r="C129" s="8"/>
      <c r="D129" s="2">
        <v>214810.45000000004</v>
      </c>
      <c r="E129" s="2"/>
    </row>
    <row r="130" spans="1:6" x14ac:dyDescent="0.3">
      <c r="B130" s="9" t="s">
        <v>109</v>
      </c>
      <c r="C130" s="8"/>
      <c r="D130" s="2">
        <v>265880.42000000004</v>
      </c>
      <c r="E130" s="2"/>
    </row>
    <row r="131" spans="1:6" x14ac:dyDescent="0.3">
      <c r="B131" s="9" t="s">
        <v>101</v>
      </c>
      <c r="C131" s="8"/>
      <c r="D131" s="2">
        <v>1728.08</v>
      </c>
      <c r="E131" s="2"/>
    </row>
    <row r="132" spans="1:6" x14ac:dyDescent="0.3">
      <c r="A132" s="16" t="s">
        <v>110</v>
      </c>
      <c r="B132" s="16"/>
      <c r="C132" s="7">
        <f>D133</f>
        <v>162.63999999999999</v>
      </c>
      <c r="E132" s="2"/>
    </row>
    <row r="133" spans="1:6" x14ac:dyDescent="0.3">
      <c r="B133" s="9" t="s">
        <v>95</v>
      </c>
      <c r="C133" s="8"/>
      <c r="D133" s="2">
        <v>162.63999999999999</v>
      </c>
      <c r="E133" s="2"/>
    </row>
    <row r="134" spans="1:6" x14ac:dyDescent="0.3">
      <c r="A134" s="16" t="s">
        <v>111</v>
      </c>
      <c r="B134" s="16"/>
      <c r="C134" s="7">
        <f>SUM(D135:D140)</f>
        <v>157817.05999999994</v>
      </c>
      <c r="E134" s="2"/>
    </row>
    <row r="135" spans="1:6" x14ac:dyDescent="0.3">
      <c r="B135" s="9" t="s">
        <v>2</v>
      </c>
      <c r="C135" s="8"/>
      <c r="D135" s="2">
        <f>75886.29+0.2</f>
        <v>75886.489999999991</v>
      </c>
      <c r="E135" s="2"/>
    </row>
    <row r="136" spans="1:6" x14ac:dyDescent="0.3">
      <c r="B136" s="9" t="s">
        <v>97</v>
      </c>
      <c r="C136" s="8"/>
      <c r="D136" s="2">
        <v>59129.21</v>
      </c>
      <c r="E136" s="2"/>
    </row>
    <row r="137" spans="1:6" x14ac:dyDescent="0.3">
      <c r="B137" s="9" t="s">
        <v>10</v>
      </c>
      <c r="C137" s="8"/>
      <c r="D137" s="2">
        <v>6.49</v>
      </c>
      <c r="E137" s="2"/>
    </row>
    <row r="138" spans="1:6" x14ac:dyDescent="0.3">
      <c r="B138" s="9" t="s">
        <v>99</v>
      </c>
      <c r="C138" s="8"/>
      <c r="D138" s="2">
        <v>5750.2099999999991</v>
      </c>
      <c r="E138" s="2"/>
    </row>
    <row r="139" spans="1:6" x14ac:dyDescent="0.3">
      <c r="B139" s="9" t="s">
        <v>109</v>
      </c>
      <c r="C139" s="8"/>
      <c r="D139" s="2">
        <v>12716.389999999998</v>
      </c>
      <c r="E139" s="2"/>
    </row>
    <row r="140" spans="1:6" x14ac:dyDescent="0.3">
      <c r="B140" s="9" t="s">
        <v>106</v>
      </c>
      <c r="C140" s="8"/>
      <c r="D140" s="2">
        <v>4328.2700000000004</v>
      </c>
      <c r="E140" s="2"/>
    </row>
    <row r="141" spans="1:6" x14ac:dyDescent="0.3">
      <c r="A141" s="16" t="s">
        <v>112</v>
      </c>
      <c r="B141" s="16"/>
      <c r="C141" s="7">
        <f>SUM(D142:D142)</f>
        <v>521122.91</v>
      </c>
      <c r="E141" s="2"/>
    </row>
    <row r="142" spans="1:6" x14ac:dyDescent="0.3">
      <c r="B142" s="9" t="s">
        <v>113</v>
      </c>
      <c r="C142" s="8"/>
      <c r="D142" s="2">
        <v>521122.91</v>
      </c>
      <c r="E142" s="2"/>
    </row>
    <row r="143" spans="1:6" x14ac:dyDescent="0.3">
      <c r="A143" s="16" t="s">
        <v>114</v>
      </c>
      <c r="B143" s="16"/>
      <c r="C143" s="7">
        <v>639.4</v>
      </c>
      <c r="E143" s="2"/>
    </row>
    <row r="144" spans="1:6" s="13" customFormat="1" x14ac:dyDescent="0.3">
      <c r="A144" s="12"/>
      <c r="B144" s="9" t="s">
        <v>115</v>
      </c>
      <c r="C144" s="7"/>
      <c r="D144" s="2">
        <v>639.4</v>
      </c>
      <c r="E144" s="2"/>
      <c r="F144" s="3"/>
    </row>
    <row r="145" spans="1:5" x14ac:dyDescent="0.3">
      <c r="A145" s="16" t="s">
        <v>116</v>
      </c>
      <c r="B145" s="16"/>
      <c r="C145" s="7">
        <f>SUM(D146:D257)</f>
        <v>8884463.4299999997</v>
      </c>
      <c r="E145" s="2"/>
    </row>
    <row r="146" spans="1:5" x14ac:dyDescent="0.3">
      <c r="B146" s="9" t="s">
        <v>117</v>
      </c>
      <c r="C146" s="8"/>
      <c r="D146" s="2">
        <v>1300077.1300000001</v>
      </c>
      <c r="E146" s="2"/>
    </row>
    <row r="147" spans="1:5" x14ac:dyDescent="0.3">
      <c r="B147" s="9" t="s">
        <v>118</v>
      </c>
      <c r="C147" s="8"/>
      <c r="D147" s="2">
        <v>47058.44</v>
      </c>
      <c r="E147" s="2"/>
    </row>
    <row r="148" spans="1:5" x14ac:dyDescent="0.3">
      <c r="B148" s="9" t="s">
        <v>119</v>
      </c>
      <c r="C148" s="8"/>
      <c r="D148" s="2">
        <v>237930.77000000002</v>
      </c>
      <c r="E148" s="2"/>
    </row>
    <row r="149" spans="1:5" x14ac:dyDescent="0.3">
      <c r="B149" s="9" t="s">
        <v>120</v>
      </c>
      <c r="C149" s="8"/>
      <c r="D149" s="2">
        <v>122925.94999999998</v>
      </c>
      <c r="E149" s="2"/>
    </row>
    <row r="150" spans="1:5" x14ac:dyDescent="0.3">
      <c r="B150" s="9" t="s">
        <v>121</v>
      </c>
      <c r="C150" s="8"/>
      <c r="D150" s="2">
        <v>2740.6</v>
      </c>
      <c r="E150" s="2"/>
    </row>
    <row r="151" spans="1:5" x14ac:dyDescent="0.3">
      <c r="B151" s="9" t="s">
        <v>122</v>
      </c>
      <c r="C151" s="8"/>
      <c r="D151" s="2">
        <v>65354.400000000001</v>
      </c>
      <c r="E151" s="2"/>
    </row>
    <row r="152" spans="1:5" x14ac:dyDescent="0.3">
      <c r="B152" s="9" t="s">
        <v>123</v>
      </c>
      <c r="C152" s="8"/>
      <c r="D152" s="2">
        <v>1352</v>
      </c>
      <c r="E152" s="2"/>
    </row>
    <row r="153" spans="1:5" x14ac:dyDescent="0.3">
      <c r="B153" s="9" t="s">
        <v>124</v>
      </c>
      <c r="C153" s="8"/>
      <c r="D153" s="2">
        <v>69.84</v>
      </c>
      <c r="E153" s="2"/>
    </row>
    <row r="154" spans="1:5" x14ac:dyDescent="0.3">
      <c r="B154" s="9" t="s">
        <v>125</v>
      </c>
      <c r="C154" s="8"/>
      <c r="D154" s="2">
        <v>16817.810000000001</v>
      </c>
      <c r="E154" s="2"/>
    </row>
    <row r="155" spans="1:5" x14ac:dyDescent="0.3">
      <c r="B155" s="9" t="s">
        <v>126</v>
      </c>
      <c r="C155" s="8"/>
      <c r="D155" s="2">
        <v>15750.460000000001</v>
      </c>
      <c r="E155" s="2"/>
    </row>
    <row r="156" spans="1:5" x14ac:dyDescent="0.3">
      <c r="B156" s="9" t="s">
        <v>127</v>
      </c>
      <c r="C156" s="8"/>
      <c r="D156" s="2">
        <v>3391.2299999999996</v>
      </c>
      <c r="E156" s="2"/>
    </row>
    <row r="157" spans="1:5" x14ac:dyDescent="0.3">
      <c r="B157" s="9" t="s">
        <v>128</v>
      </c>
      <c r="C157" s="8"/>
      <c r="D157" s="2">
        <v>153810.20000000001</v>
      </c>
      <c r="E157" s="2"/>
    </row>
    <row r="158" spans="1:5" x14ac:dyDescent="0.3">
      <c r="B158" s="9" t="s">
        <v>129</v>
      </c>
      <c r="C158" s="8"/>
      <c r="D158" s="2">
        <v>337816.41000000009</v>
      </c>
      <c r="E158" s="2"/>
    </row>
    <row r="159" spans="1:5" x14ac:dyDescent="0.3">
      <c r="B159" s="9" t="s">
        <v>130</v>
      </c>
      <c r="C159" s="8"/>
      <c r="D159" s="2">
        <v>20500.800000000003</v>
      </c>
      <c r="E159" s="2"/>
    </row>
    <row r="160" spans="1:5" x14ac:dyDescent="0.3">
      <c r="B160" s="9" t="s">
        <v>131</v>
      </c>
      <c r="C160" s="8"/>
      <c r="D160" s="2">
        <v>1386.65</v>
      </c>
      <c r="E160" s="2"/>
    </row>
    <row r="161" spans="2:5" x14ac:dyDescent="0.3">
      <c r="B161" s="9" t="s">
        <v>132</v>
      </c>
      <c r="C161" s="8"/>
      <c r="D161" s="2">
        <v>10641.56</v>
      </c>
      <c r="E161" s="2"/>
    </row>
    <row r="162" spans="2:5" x14ac:dyDescent="0.3">
      <c r="B162" s="9" t="s">
        <v>133</v>
      </c>
      <c r="C162" s="8"/>
      <c r="D162" s="2">
        <v>404</v>
      </c>
      <c r="E162" s="2"/>
    </row>
    <row r="163" spans="2:5" x14ac:dyDescent="0.3">
      <c r="B163" s="9" t="s">
        <v>134</v>
      </c>
      <c r="C163" s="8"/>
      <c r="D163" s="2">
        <v>221682.22999999998</v>
      </c>
      <c r="E163" s="2"/>
    </row>
    <row r="164" spans="2:5" x14ac:dyDescent="0.3">
      <c r="B164" s="9" t="s">
        <v>135</v>
      </c>
      <c r="C164" s="8"/>
      <c r="D164" s="2">
        <v>128140.57999999999</v>
      </c>
      <c r="E164" s="2"/>
    </row>
    <row r="165" spans="2:5" x14ac:dyDescent="0.3">
      <c r="B165" s="9" t="s">
        <v>136</v>
      </c>
      <c r="C165" s="8"/>
      <c r="D165" s="2">
        <v>265015.34000000003</v>
      </c>
      <c r="E165" s="2"/>
    </row>
    <row r="166" spans="2:5" x14ac:dyDescent="0.3">
      <c r="B166" s="9" t="s">
        <v>137</v>
      </c>
      <c r="C166" s="8"/>
      <c r="D166" s="2">
        <v>11687.76</v>
      </c>
      <c r="E166" s="2"/>
    </row>
    <row r="167" spans="2:5" x14ac:dyDescent="0.3">
      <c r="B167" s="9" t="s">
        <v>138</v>
      </c>
      <c r="C167" s="8"/>
      <c r="D167" s="2">
        <v>51726.260000000009</v>
      </c>
      <c r="E167" s="2"/>
    </row>
    <row r="168" spans="2:5" x14ac:dyDescent="0.3">
      <c r="B168" s="9" t="s">
        <v>139</v>
      </c>
      <c r="C168" s="8"/>
      <c r="D168" s="2">
        <v>443753.83999999997</v>
      </c>
      <c r="E168" s="2"/>
    </row>
    <row r="169" spans="2:5" x14ac:dyDescent="0.3">
      <c r="B169" s="9" t="s">
        <v>140</v>
      </c>
      <c r="C169" s="8"/>
      <c r="D169" s="2">
        <v>4052.5600000000004</v>
      </c>
      <c r="E169" s="2"/>
    </row>
    <row r="170" spans="2:5" x14ac:dyDescent="0.3">
      <c r="B170" s="9" t="s">
        <v>141</v>
      </c>
      <c r="C170" s="8"/>
      <c r="D170" s="2">
        <v>28577.5</v>
      </c>
      <c r="E170" s="2"/>
    </row>
    <row r="171" spans="2:5" x14ac:dyDescent="0.3">
      <c r="B171" s="9" t="s">
        <v>142</v>
      </c>
      <c r="C171" s="8"/>
      <c r="D171" s="2">
        <f>28819.75+438.89</f>
        <v>29258.639999999999</v>
      </c>
      <c r="E171" s="2"/>
    </row>
    <row r="172" spans="2:5" x14ac:dyDescent="0.3">
      <c r="B172" s="9" t="s">
        <v>143</v>
      </c>
      <c r="C172" s="8"/>
      <c r="D172" s="2">
        <v>8392.4500000000007</v>
      </c>
      <c r="E172" s="2"/>
    </row>
    <row r="173" spans="2:5" x14ac:dyDescent="0.3">
      <c r="B173" s="9" t="s">
        <v>144</v>
      </c>
      <c r="C173" s="8"/>
      <c r="D173" s="2">
        <v>12093.5</v>
      </c>
      <c r="E173" s="2"/>
    </row>
    <row r="174" spans="2:5" x14ac:dyDescent="0.3">
      <c r="B174" s="9" t="s">
        <v>145</v>
      </c>
      <c r="C174" s="8"/>
      <c r="D174" s="2">
        <v>17771.09</v>
      </c>
      <c r="E174" s="2"/>
    </row>
    <row r="175" spans="2:5" x14ac:dyDescent="0.3">
      <c r="B175" s="9" t="s">
        <v>146</v>
      </c>
      <c r="C175" s="8"/>
      <c r="D175" s="2">
        <v>281.99</v>
      </c>
      <c r="E175" s="2"/>
    </row>
    <row r="176" spans="2:5" x14ac:dyDescent="0.3">
      <c r="B176" s="9" t="s">
        <v>147</v>
      </c>
      <c r="C176" s="8"/>
      <c r="D176" s="2">
        <v>562.69999999999993</v>
      </c>
      <c r="E176" s="2"/>
    </row>
    <row r="177" spans="2:5" x14ac:dyDescent="0.3">
      <c r="B177" s="9" t="s">
        <v>148</v>
      </c>
      <c r="C177" s="8"/>
      <c r="D177" s="2">
        <v>578.48</v>
      </c>
      <c r="E177" s="2"/>
    </row>
    <row r="178" spans="2:5" x14ac:dyDescent="0.3">
      <c r="B178" s="9" t="s">
        <v>149</v>
      </c>
      <c r="C178" s="8"/>
      <c r="D178" s="2">
        <v>76133.900000000009</v>
      </c>
      <c r="E178" s="2"/>
    </row>
    <row r="179" spans="2:5" x14ac:dyDescent="0.3">
      <c r="B179" s="9" t="s">
        <v>150</v>
      </c>
      <c r="C179" s="8"/>
      <c r="D179" s="2">
        <v>24.4</v>
      </c>
      <c r="E179" s="2"/>
    </row>
    <row r="180" spans="2:5" x14ac:dyDescent="0.3">
      <c r="B180" s="9" t="s">
        <v>151</v>
      </c>
      <c r="C180" s="8"/>
      <c r="D180" s="2">
        <v>248</v>
      </c>
      <c r="E180" s="2"/>
    </row>
    <row r="181" spans="2:5" x14ac:dyDescent="0.3">
      <c r="B181" s="9" t="s">
        <v>152</v>
      </c>
      <c r="C181" s="8"/>
      <c r="D181" s="2">
        <v>4712.7299999999996</v>
      </c>
      <c r="E181" s="2"/>
    </row>
    <row r="182" spans="2:5" x14ac:dyDescent="0.3">
      <c r="B182" s="9" t="s">
        <v>153</v>
      </c>
      <c r="C182" s="8"/>
      <c r="D182" s="2">
        <v>2274.5</v>
      </c>
      <c r="E182" s="2"/>
    </row>
    <row r="183" spans="2:5" x14ac:dyDescent="0.3">
      <c r="B183" s="9" t="s">
        <v>154</v>
      </c>
      <c r="C183" s="8"/>
      <c r="D183" s="2">
        <v>3462.06</v>
      </c>
      <c r="E183" s="2"/>
    </row>
    <row r="184" spans="2:5" x14ac:dyDescent="0.3">
      <c r="B184" s="9" t="s">
        <v>155</v>
      </c>
      <c r="C184" s="8"/>
      <c r="D184" s="2">
        <v>1578.0199999999998</v>
      </c>
      <c r="E184" s="2"/>
    </row>
    <row r="185" spans="2:5" x14ac:dyDescent="0.3">
      <c r="B185" s="9" t="s">
        <v>156</v>
      </c>
      <c r="C185" s="8"/>
      <c r="D185" s="2">
        <v>63013.029999999984</v>
      </c>
      <c r="E185" s="2"/>
    </row>
    <row r="186" spans="2:5" x14ac:dyDescent="0.3">
      <c r="B186" s="9" t="s">
        <v>157</v>
      </c>
      <c r="C186" s="8"/>
      <c r="D186" s="2">
        <v>9716</v>
      </c>
      <c r="E186" s="2"/>
    </row>
    <row r="187" spans="2:5" x14ac:dyDescent="0.3">
      <c r="B187" s="9" t="s">
        <v>158</v>
      </c>
      <c r="C187" s="8"/>
      <c r="D187" s="2">
        <v>17015.559999999998</v>
      </c>
      <c r="E187" s="2"/>
    </row>
    <row r="188" spans="2:5" x14ac:dyDescent="0.3">
      <c r="B188" s="9" t="s">
        <v>159</v>
      </c>
      <c r="C188" s="8"/>
      <c r="D188" s="2">
        <v>260908.37</v>
      </c>
      <c r="E188" s="2"/>
    </row>
    <row r="189" spans="2:5" x14ac:dyDescent="0.3">
      <c r="B189" s="9" t="s">
        <v>160</v>
      </c>
      <c r="C189" s="8"/>
      <c r="D189" s="2">
        <v>1037.99</v>
      </c>
      <c r="E189" s="2"/>
    </row>
    <row r="190" spans="2:5" x14ac:dyDescent="0.3">
      <c r="B190" s="9" t="s">
        <v>161</v>
      </c>
      <c r="C190" s="8"/>
      <c r="D190" s="2">
        <v>17418.800000000003</v>
      </c>
      <c r="E190" s="2"/>
    </row>
    <row r="191" spans="2:5" x14ac:dyDescent="0.3">
      <c r="B191" s="9" t="s">
        <v>162</v>
      </c>
      <c r="C191" s="8"/>
      <c r="D191" s="2">
        <v>1615.72</v>
      </c>
      <c r="E191" s="2"/>
    </row>
    <row r="192" spans="2:5" x14ac:dyDescent="0.3">
      <c r="B192" s="9" t="s">
        <v>163</v>
      </c>
      <c r="C192" s="8"/>
      <c r="D192" s="2">
        <v>3474.5999999999995</v>
      </c>
      <c r="E192" s="2"/>
    </row>
    <row r="193" spans="2:5" x14ac:dyDescent="0.3">
      <c r="B193" s="9" t="s">
        <v>164</v>
      </c>
      <c r="C193" s="8"/>
      <c r="D193" s="2">
        <v>3600</v>
      </c>
      <c r="E193" s="2"/>
    </row>
    <row r="194" spans="2:5" x14ac:dyDescent="0.3">
      <c r="B194" s="9" t="s">
        <v>165</v>
      </c>
      <c r="C194" s="8"/>
      <c r="D194" s="2">
        <v>3123.4</v>
      </c>
      <c r="E194" s="2"/>
    </row>
    <row r="195" spans="2:5" x14ac:dyDescent="0.3">
      <c r="B195" s="9" t="s">
        <v>166</v>
      </c>
      <c r="C195" s="8"/>
      <c r="D195" s="2">
        <v>9993.69</v>
      </c>
      <c r="E195" s="2"/>
    </row>
    <row r="196" spans="2:5" x14ac:dyDescent="0.3">
      <c r="B196" s="9" t="s">
        <v>167</v>
      </c>
      <c r="C196" s="8"/>
      <c r="D196" s="2">
        <v>1214.06</v>
      </c>
      <c r="E196" s="2"/>
    </row>
    <row r="197" spans="2:5" x14ac:dyDescent="0.3">
      <c r="B197" s="9" t="s">
        <v>168</v>
      </c>
      <c r="C197" s="8"/>
      <c r="D197" s="2">
        <v>1414.4</v>
      </c>
      <c r="E197" s="2"/>
    </row>
    <row r="198" spans="2:5" x14ac:dyDescent="0.3">
      <c r="B198" s="9" t="s">
        <v>169</v>
      </c>
      <c r="C198" s="8"/>
      <c r="D198" s="2">
        <v>18584.650000000001</v>
      </c>
      <c r="E198" s="2"/>
    </row>
    <row r="199" spans="2:5" x14ac:dyDescent="0.3">
      <c r="B199" s="9" t="s">
        <v>170</v>
      </c>
      <c r="C199" s="8"/>
      <c r="D199" s="2">
        <v>288.49</v>
      </c>
      <c r="E199" s="2"/>
    </row>
    <row r="200" spans="2:5" x14ac:dyDescent="0.3">
      <c r="B200" s="9" t="s">
        <v>171</v>
      </c>
      <c r="C200" s="8"/>
      <c r="D200" s="2">
        <v>13941.2</v>
      </c>
      <c r="E200" s="2"/>
    </row>
    <row r="201" spans="2:5" x14ac:dyDescent="0.3">
      <c r="B201" s="9" t="s">
        <v>172</v>
      </c>
      <c r="C201" s="8"/>
      <c r="D201" s="2">
        <v>856</v>
      </c>
      <c r="E201" s="2"/>
    </row>
    <row r="202" spans="2:5" x14ac:dyDescent="0.3">
      <c r="B202" s="9" t="s">
        <v>173</v>
      </c>
      <c r="C202" s="8"/>
      <c r="D202" s="2">
        <f>43.89+762089.959999999</f>
        <v>762133.84999999905</v>
      </c>
      <c r="E202" s="2"/>
    </row>
    <row r="203" spans="2:5" x14ac:dyDescent="0.3">
      <c r="B203" s="9" t="s">
        <v>174</v>
      </c>
      <c r="C203" s="8"/>
      <c r="D203" s="2">
        <v>411795.95999999996</v>
      </c>
      <c r="E203" s="2"/>
    </row>
    <row r="204" spans="2:5" x14ac:dyDescent="0.3">
      <c r="B204" s="9" t="s">
        <v>175</v>
      </c>
      <c r="C204" s="8"/>
      <c r="D204" s="2">
        <v>1176</v>
      </c>
      <c r="E204" s="2"/>
    </row>
    <row r="205" spans="2:5" x14ac:dyDescent="0.3">
      <c r="B205" s="9" t="s">
        <v>176</v>
      </c>
      <c r="C205" s="8"/>
      <c r="D205" s="2">
        <v>16178.43</v>
      </c>
      <c r="E205" s="2"/>
    </row>
    <row r="206" spans="2:5" x14ac:dyDescent="0.3">
      <c r="B206" s="9" t="s">
        <v>177</v>
      </c>
      <c r="C206" s="8"/>
      <c r="D206" s="2">
        <v>3136.05</v>
      </c>
      <c r="E206" s="2"/>
    </row>
    <row r="207" spans="2:5" x14ac:dyDescent="0.3">
      <c r="B207" s="9" t="s">
        <v>178</v>
      </c>
      <c r="C207" s="8"/>
      <c r="D207" s="2">
        <v>1075.7</v>
      </c>
      <c r="E207" s="2"/>
    </row>
    <row r="208" spans="2:5" x14ac:dyDescent="0.3">
      <c r="B208" s="9" t="s">
        <v>179</v>
      </c>
      <c r="C208" s="8"/>
      <c r="D208" s="2">
        <v>711.81</v>
      </c>
      <c r="E208" s="2"/>
    </row>
    <row r="209" spans="2:5" x14ac:dyDescent="0.3">
      <c r="B209" s="9" t="s">
        <v>180</v>
      </c>
      <c r="C209" s="8"/>
      <c r="D209" s="2">
        <v>12312.03</v>
      </c>
      <c r="E209" s="2"/>
    </row>
    <row r="210" spans="2:5" x14ac:dyDescent="0.3">
      <c r="B210" s="9" t="s">
        <v>181</v>
      </c>
      <c r="C210" s="8"/>
      <c r="D210" s="2">
        <v>63408.57</v>
      </c>
      <c r="E210" s="2"/>
    </row>
    <row r="211" spans="2:5" x14ac:dyDescent="0.3">
      <c r="B211" s="9" t="s">
        <v>182</v>
      </c>
      <c r="C211" s="8"/>
      <c r="D211" s="2">
        <v>5875.59</v>
      </c>
      <c r="E211" s="2"/>
    </row>
    <row r="212" spans="2:5" x14ac:dyDescent="0.3">
      <c r="B212" s="9" t="s">
        <v>183</v>
      </c>
      <c r="C212" s="8"/>
      <c r="D212" s="2">
        <v>38914.12999999999</v>
      </c>
      <c r="E212" s="2"/>
    </row>
    <row r="213" spans="2:5" x14ac:dyDescent="0.3">
      <c r="B213" s="9" t="s">
        <v>184</v>
      </c>
      <c r="C213" s="8"/>
      <c r="D213" s="2">
        <v>30600</v>
      </c>
      <c r="E213" s="2"/>
    </row>
    <row r="214" spans="2:5" x14ac:dyDescent="0.3">
      <c r="B214" s="9" t="s">
        <v>185</v>
      </c>
      <c r="C214" s="8"/>
      <c r="D214" s="2">
        <v>22667.31</v>
      </c>
      <c r="E214" s="2"/>
    </row>
    <row r="215" spans="2:5" x14ac:dyDescent="0.3">
      <c r="B215" s="9" t="s">
        <v>186</v>
      </c>
      <c r="C215" s="8"/>
      <c r="D215" s="2">
        <v>5823.9</v>
      </c>
      <c r="E215" s="2"/>
    </row>
    <row r="216" spans="2:5" x14ac:dyDescent="0.3">
      <c r="B216" s="9" t="s">
        <v>187</v>
      </c>
      <c r="C216" s="8"/>
      <c r="D216" s="2">
        <v>486845.83000000007</v>
      </c>
      <c r="E216" s="2"/>
    </row>
    <row r="217" spans="2:5" x14ac:dyDescent="0.3">
      <c r="B217" s="9" t="s">
        <v>188</v>
      </c>
      <c r="C217" s="8"/>
      <c r="D217" s="2">
        <v>45500</v>
      </c>
      <c r="E217" s="2"/>
    </row>
    <row r="218" spans="2:5" x14ac:dyDescent="0.3">
      <c r="B218" s="9" t="s">
        <v>189</v>
      </c>
      <c r="C218" s="8"/>
      <c r="D218" s="2">
        <v>23591.279999999999</v>
      </c>
      <c r="E218" s="2"/>
    </row>
    <row r="219" spans="2:5" x14ac:dyDescent="0.3">
      <c r="B219" s="9" t="s">
        <v>190</v>
      </c>
      <c r="C219" s="8"/>
      <c r="D219" s="2">
        <v>192.47000000000003</v>
      </c>
      <c r="E219" s="2"/>
    </row>
    <row r="220" spans="2:5" x14ac:dyDescent="0.3">
      <c r="B220" s="9" t="s">
        <v>191</v>
      </c>
      <c r="C220" s="8"/>
      <c r="D220" s="2">
        <v>7480.89</v>
      </c>
      <c r="E220" s="2"/>
    </row>
    <row r="221" spans="2:5" x14ac:dyDescent="0.3">
      <c r="B221" s="9" t="s">
        <v>192</v>
      </c>
      <c r="C221" s="8"/>
      <c r="D221" s="2">
        <v>334336.00000000012</v>
      </c>
      <c r="E221" s="2"/>
    </row>
    <row r="222" spans="2:5" x14ac:dyDescent="0.3">
      <c r="B222" s="9" t="s">
        <v>193</v>
      </c>
      <c r="C222" s="8"/>
      <c r="D222" s="2">
        <v>481.92</v>
      </c>
      <c r="E222" s="2"/>
    </row>
    <row r="223" spans="2:5" x14ac:dyDescent="0.3">
      <c r="B223" s="9" t="s">
        <v>194</v>
      </c>
      <c r="C223" s="8"/>
      <c r="D223" s="2">
        <v>32444.66</v>
      </c>
      <c r="E223" s="2"/>
    </row>
    <row r="224" spans="2:5" x14ac:dyDescent="0.3">
      <c r="B224" s="9" t="s">
        <v>195</v>
      </c>
      <c r="C224" s="8"/>
      <c r="D224" s="2">
        <v>1260.18</v>
      </c>
      <c r="E224" s="2"/>
    </row>
    <row r="225" spans="2:5" x14ac:dyDescent="0.3">
      <c r="B225" s="9" t="s">
        <v>196</v>
      </c>
      <c r="C225" s="8"/>
      <c r="D225" s="2">
        <v>800.55</v>
      </c>
      <c r="E225" s="2"/>
    </row>
    <row r="226" spans="2:5" x14ac:dyDescent="0.3">
      <c r="B226" s="9" t="s">
        <v>197</v>
      </c>
      <c r="C226" s="8"/>
      <c r="D226" s="2">
        <v>128931.68999999997</v>
      </c>
      <c r="E226" s="2"/>
    </row>
    <row r="227" spans="2:5" x14ac:dyDescent="0.3">
      <c r="B227" s="9" t="s">
        <v>198</v>
      </c>
      <c r="C227" s="8"/>
      <c r="D227" s="2">
        <v>418424.44999999995</v>
      </c>
      <c r="E227" s="2"/>
    </row>
    <row r="228" spans="2:5" x14ac:dyDescent="0.3">
      <c r="B228" s="9" t="s">
        <v>199</v>
      </c>
      <c r="C228" s="8"/>
      <c r="D228" s="2">
        <v>77358.42</v>
      </c>
      <c r="E228" s="2"/>
    </row>
    <row r="229" spans="2:5" x14ac:dyDescent="0.3">
      <c r="B229" s="9" t="s">
        <v>200</v>
      </c>
      <c r="C229" s="8"/>
      <c r="D229" s="2">
        <v>10368.4</v>
      </c>
      <c r="E229" s="2"/>
    </row>
    <row r="230" spans="2:5" x14ac:dyDescent="0.3">
      <c r="B230" s="9" t="s">
        <v>201</v>
      </c>
      <c r="C230" s="8"/>
      <c r="D230" s="2">
        <v>256</v>
      </c>
      <c r="E230" s="2"/>
    </row>
    <row r="231" spans="2:5" x14ac:dyDescent="0.3">
      <c r="B231" s="9" t="s">
        <v>202</v>
      </c>
      <c r="C231" s="8"/>
      <c r="D231" s="2">
        <v>18390.5</v>
      </c>
      <c r="E231" s="2"/>
    </row>
    <row r="232" spans="2:5" x14ac:dyDescent="0.3">
      <c r="B232" s="9" t="s">
        <v>203</v>
      </c>
      <c r="C232" s="8"/>
      <c r="D232" s="2">
        <v>33525.360000000001</v>
      </c>
      <c r="E232" s="2"/>
    </row>
    <row r="233" spans="2:5" x14ac:dyDescent="0.3">
      <c r="B233" s="9" t="s">
        <v>204</v>
      </c>
      <c r="C233" s="8"/>
      <c r="D233" s="2">
        <v>67106.2</v>
      </c>
      <c r="E233" s="2"/>
    </row>
    <row r="234" spans="2:5" x14ac:dyDescent="0.3">
      <c r="B234" s="9" t="s">
        <v>205</v>
      </c>
      <c r="C234" s="8"/>
      <c r="D234" s="2">
        <v>929174.26</v>
      </c>
      <c r="E234" s="2"/>
    </row>
    <row r="235" spans="2:5" x14ac:dyDescent="0.3">
      <c r="B235" s="9" t="s">
        <v>206</v>
      </c>
      <c r="C235" s="8"/>
      <c r="D235" s="2">
        <v>1123.8000000000002</v>
      </c>
      <c r="E235" s="2"/>
    </row>
    <row r="236" spans="2:5" x14ac:dyDescent="0.3">
      <c r="B236" s="9" t="s">
        <v>207</v>
      </c>
      <c r="C236" s="8"/>
      <c r="D236" s="2">
        <v>9717.7900000000009</v>
      </c>
      <c r="E236" s="2"/>
    </row>
    <row r="237" spans="2:5" x14ac:dyDescent="0.3">
      <c r="B237" s="9" t="s">
        <v>208</v>
      </c>
      <c r="C237" s="8"/>
      <c r="D237" s="2">
        <v>31234.55</v>
      </c>
      <c r="E237" s="2"/>
    </row>
    <row r="238" spans="2:5" x14ac:dyDescent="0.3">
      <c r="B238" s="9" t="s">
        <v>209</v>
      </c>
      <c r="C238" s="8"/>
      <c r="D238" s="2">
        <v>226188.83000000005</v>
      </c>
      <c r="E238" s="2"/>
    </row>
    <row r="239" spans="2:5" x14ac:dyDescent="0.3">
      <c r="B239" s="9" t="s">
        <v>210</v>
      </c>
      <c r="C239" s="8"/>
      <c r="D239" s="2">
        <v>540.73</v>
      </c>
      <c r="E239" s="2"/>
    </row>
    <row r="240" spans="2:5" x14ac:dyDescent="0.3">
      <c r="B240" s="9" t="s">
        <v>211</v>
      </c>
      <c r="C240" s="8"/>
      <c r="D240" s="2">
        <v>919.25</v>
      </c>
      <c r="E240" s="2"/>
    </row>
    <row r="241" spans="2:5" x14ac:dyDescent="0.3">
      <c r="B241" s="9" t="s">
        <v>212</v>
      </c>
      <c r="C241" s="8"/>
      <c r="D241" s="2">
        <v>737.54</v>
      </c>
      <c r="E241" s="2"/>
    </row>
    <row r="242" spans="2:5" x14ac:dyDescent="0.3">
      <c r="B242" s="9" t="s">
        <v>213</v>
      </c>
      <c r="C242" s="8"/>
      <c r="D242" s="2">
        <v>62.05</v>
      </c>
      <c r="E242" s="2"/>
    </row>
    <row r="243" spans="2:5" x14ac:dyDescent="0.3">
      <c r="B243" s="9" t="s">
        <v>214</v>
      </c>
      <c r="C243" s="8"/>
      <c r="D243" s="2">
        <v>2816</v>
      </c>
      <c r="E243" s="2"/>
    </row>
    <row r="244" spans="2:5" x14ac:dyDescent="0.3">
      <c r="B244" s="9" t="s">
        <v>215</v>
      </c>
      <c r="C244" s="8"/>
      <c r="D244" s="2">
        <v>3051</v>
      </c>
      <c r="E244" s="2"/>
    </row>
    <row r="245" spans="2:5" x14ac:dyDescent="0.3">
      <c r="B245" s="9" t="s">
        <v>216</v>
      </c>
      <c r="C245" s="8"/>
      <c r="D245" s="2">
        <v>4408.08</v>
      </c>
      <c r="E245" s="2"/>
    </row>
    <row r="246" spans="2:5" x14ac:dyDescent="0.3">
      <c r="B246" s="9" t="s">
        <v>217</v>
      </c>
      <c r="C246" s="8"/>
      <c r="D246" s="2">
        <v>1560</v>
      </c>
      <c r="E246" s="2"/>
    </row>
    <row r="247" spans="2:5" x14ac:dyDescent="0.3">
      <c r="B247" s="9" t="s">
        <v>218</v>
      </c>
      <c r="C247" s="8"/>
      <c r="D247" s="2">
        <v>311.5</v>
      </c>
      <c r="E247" s="2"/>
    </row>
    <row r="248" spans="2:5" x14ac:dyDescent="0.3">
      <c r="B248" s="9" t="s">
        <v>219</v>
      </c>
      <c r="C248" s="8"/>
      <c r="D248" s="2">
        <v>210546.98000000004</v>
      </c>
      <c r="E248" s="2"/>
    </row>
    <row r="249" spans="2:5" x14ac:dyDescent="0.3">
      <c r="B249" s="9" t="s">
        <v>220</v>
      </c>
      <c r="C249" s="8"/>
      <c r="D249" s="2">
        <v>898.12</v>
      </c>
      <c r="E249" s="2"/>
    </row>
    <row r="250" spans="2:5" x14ac:dyDescent="0.3">
      <c r="B250" s="9" t="s">
        <v>221</v>
      </c>
      <c r="C250" s="8"/>
      <c r="D250" s="2">
        <v>3449.9299999999994</v>
      </c>
      <c r="E250" s="2"/>
    </row>
    <row r="251" spans="2:5" x14ac:dyDescent="0.3">
      <c r="B251" s="9" t="s">
        <v>222</v>
      </c>
      <c r="C251" s="8"/>
      <c r="D251" s="2">
        <v>2300</v>
      </c>
      <c r="E251" s="2"/>
    </row>
    <row r="252" spans="2:5" x14ac:dyDescent="0.3">
      <c r="B252" s="9" t="s">
        <v>223</v>
      </c>
      <c r="C252" s="8"/>
      <c r="D252" s="2">
        <v>2036.68</v>
      </c>
      <c r="E252" s="2"/>
    </row>
    <row r="253" spans="2:5" x14ac:dyDescent="0.3">
      <c r="B253" s="9" t="s">
        <v>224</v>
      </c>
      <c r="C253" s="8"/>
      <c r="D253" s="2">
        <v>58946.19</v>
      </c>
      <c r="E253" s="2"/>
    </row>
    <row r="254" spans="2:5" x14ac:dyDescent="0.3">
      <c r="B254" s="9" t="s">
        <v>225</v>
      </c>
      <c r="C254" s="8"/>
      <c r="D254" s="2">
        <v>1488.4599999999998</v>
      </c>
      <c r="E254" s="2"/>
    </row>
    <row r="255" spans="2:5" x14ac:dyDescent="0.3">
      <c r="B255" s="9" t="s">
        <v>226</v>
      </c>
      <c r="C255" s="8"/>
      <c r="D255" s="2">
        <v>5620.2199999999993</v>
      </c>
      <c r="E255" s="2"/>
    </row>
    <row r="256" spans="2:5" x14ac:dyDescent="0.3">
      <c r="B256" s="9" t="s">
        <v>227</v>
      </c>
      <c r="C256" s="8"/>
      <c r="D256" s="2">
        <v>245011.82999999993</v>
      </c>
      <c r="E256" s="2"/>
    </row>
    <row r="257" spans="1:5" x14ac:dyDescent="0.3">
      <c r="B257" s="9" t="s">
        <v>228</v>
      </c>
      <c r="C257" s="8"/>
      <c r="D257" s="2">
        <v>1962.77</v>
      </c>
      <c r="E257" s="2"/>
    </row>
    <row r="258" spans="1:5" x14ac:dyDescent="0.3">
      <c r="A258" s="16" t="s">
        <v>229</v>
      </c>
      <c r="B258" s="16"/>
      <c r="C258" s="7">
        <f>SUM(D259:D285)</f>
        <v>644281.54</v>
      </c>
      <c r="E258" s="2"/>
    </row>
    <row r="259" spans="1:5" x14ac:dyDescent="0.3">
      <c r="B259" s="9" t="s">
        <v>230</v>
      </c>
      <c r="C259" s="8"/>
      <c r="D259" s="2">
        <v>60</v>
      </c>
      <c r="E259" s="2"/>
    </row>
    <row r="260" spans="1:5" x14ac:dyDescent="0.3">
      <c r="B260" s="9" t="s">
        <v>231</v>
      </c>
      <c r="C260" s="8"/>
      <c r="D260" s="2">
        <v>185825.2</v>
      </c>
      <c r="E260" s="2"/>
    </row>
    <row r="261" spans="1:5" x14ac:dyDescent="0.3">
      <c r="B261" s="9" t="s">
        <v>232</v>
      </c>
      <c r="C261" s="8"/>
      <c r="D261" s="2">
        <v>2756</v>
      </c>
      <c r="E261" s="2"/>
    </row>
    <row r="262" spans="1:5" x14ac:dyDescent="0.3">
      <c r="B262" s="9" t="s">
        <v>134</v>
      </c>
      <c r="C262" s="8"/>
      <c r="D262" s="2">
        <v>37273.1</v>
      </c>
      <c r="E262" s="2"/>
    </row>
    <row r="263" spans="1:5" x14ac:dyDescent="0.3">
      <c r="B263" s="9" t="s">
        <v>233</v>
      </c>
      <c r="C263" s="8"/>
      <c r="D263" s="2">
        <v>900</v>
      </c>
      <c r="E263" s="2"/>
    </row>
    <row r="264" spans="1:5" x14ac:dyDescent="0.3">
      <c r="B264" s="9" t="s">
        <v>234</v>
      </c>
      <c r="C264" s="8"/>
      <c r="D264" s="2">
        <v>77140</v>
      </c>
      <c r="E264" s="2"/>
    </row>
    <row r="265" spans="1:5" x14ac:dyDescent="0.3">
      <c r="B265" s="9" t="s">
        <v>235</v>
      </c>
      <c r="C265" s="8"/>
      <c r="D265" s="2">
        <v>2120</v>
      </c>
      <c r="E265" s="2"/>
    </row>
    <row r="266" spans="1:5" x14ac:dyDescent="0.3">
      <c r="B266" s="9" t="s">
        <v>236</v>
      </c>
      <c r="C266" s="8"/>
      <c r="D266" s="2">
        <v>850</v>
      </c>
      <c r="E266" s="2"/>
    </row>
    <row r="267" spans="1:5" x14ac:dyDescent="0.3">
      <c r="B267" s="9" t="s">
        <v>237</v>
      </c>
      <c r="C267" s="8"/>
      <c r="D267" s="2">
        <v>700</v>
      </c>
      <c r="E267" s="2"/>
    </row>
    <row r="268" spans="1:5" x14ac:dyDescent="0.3">
      <c r="B268" s="9" t="s">
        <v>238</v>
      </c>
      <c r="C268" s="8"/>
      <c r="D268" s="2">
        <v>1240</v>
      </c>
      <c r="E268" s="2"/>
    </row>
    <row r="269" spans="1:5" x14ac:dyDescent="0.3">
      <c r="B269" s="9" t="s">
        <v>156</v>
      </c>
      <c r="C269" s="8"/>
      <c r="D269" s="2">
        <v>2760</v>
      </c>
      <c r="E269" s="2"/>
    </row>
    <row r="270" spans="1:5" x14ac:dyDescent="0.3">
      <c r="B270" s="9" t="s">
        <v>239</v>
      </c>
      <c r="C270" s="8"/>
      <c r="D270" s="2">
        <f>32980*2</f>
        <v>65960</v>
      </c>
      <c r="E270" s="2"/>
    </row>
    <row r="271" spans="1:5" x14ac:dyDescent="0.3">
      <c r="B271" s="9" t="s">
        <v>240</v>
      </c>
      <c r="C271" s="8"/>
      <c r="D271" s="2">
        <v>459</v>
      </c>
      <c r="E271" s="2"/>
    </row>
    <row r="272" spans="1:5" x14ac:dyDescent="0.3">
      <c r="B272" s="9" t="s">
        <v>241</v>
      </c>
      <c r="C272" s="8"/>
      <c r="D272" s="2">
        <v>4471.2</v>
      </c>
      <c r="E272" s="2"/>
    </row>
    <row r="273" spans="1:5" x14ac:dyDescent="0.3">
      <c r="B273" s="9" t="s">
        <v>173</v>
      </c>
      <c r="C273" s="8"/>
      <c r="D273" s="2">
        <v>41476.69999999999</v>
      </c>
      <c r="E273" s="2"/>
    </row>
    <row r="274" spans="1:5" x14ac:dyDescent="0.3">
      <c r="B274" s="9" t="s">
        <v>242</v>
      </c>
      <c r="C274" s="8"/>
      <c r="D274" s="2">
        <v>27164.559999999998</v>
      </c>
      <c r="E274" s="2"/>
    </row>
    <row r="275" spans="1:5" x14ac:dyDescent="0.3">
      <c r="B275" s="9" t="s">
        <v>175</v>
      </c>
      <c r="C275" s="8"/>
      <c r="D275" s="2">
        <v>7423.5</v>
      </c>
      <c r="E275" s="2"/>
    </row>
    <row r="276" spans="1:5" x14ac:dyDescent="0.3">
      <c r="B276" s="9" t="s">
        <v>243</v>
      </c>
      <c r="C276" s="8"/>
      <c r="D276" s="2">
        <v>400</v>
      </c>
      <c r="E276" s="2"/>
    </row>
    <row r="277" spans="1:5" x14ac:dyDescent="0.3">
      <c r="B277" s="9" t="s">
        <v>244</v>
      </c>
      <c r="C277" s="8"/>
      <c r="D277" s="2">
        <v>21334.600000000002</v>
      </c>
      <c r="E277" s="2"/>
    </row>
    <row r="278" spans="1:5" x14ac:dyDescent="0.3">
      <c r="B278" s="9" t="s">
        <v>245</v>
      </c>
      <c r="C278" s="8"/>
      <c r="D278" s="2">
        <v>7350</v>
      </c>
      <c r="E278" s="2"/>
    </row>
    <row r="279" spans="1:5" x14ac:dyDescent="0.3">
      <c r="B279" s="9" t="s">
        <v>246</v>
      </c>
      <c r="C279" s="8"/>
      <c r="D279" s="2">
        <v>119</v>
      </c>
      <c r="E279" s="2"/>
    </row>
    <row r="280" spans="1:5" x14ac:dyDescent="0.3">
      <c r="B280" s="9" t="s">
        <v>247</v>
      </c>
      <c r="C280" s="8"/>
      <c r="D280" s="2">
        <v>302.39999999999998</v>
      </c>
      <c r="E280" s="2"/>
    </row>
    <row r="281" spans="1:5" x14ac:dyDescent="0.3">
      <c r="B281" s="9" t="s">
        <v>248</v>
      </c>
      <c r="C281" s="8"/>
      <c r="D281" s="2">
        <v>6540</v>
      </c>
      <c r="E281" s="2"/>
    </row>
    <row r="282" spans="1:5" x14ac:dyDescent="0.3">
      <c r="B282" s="9" t="s">
        <v>214</v>
      </c>
      <c r="C282" s="8"/>
      <c r="D282" s="2">
        <v>1270.5999999999999</v>
      </c>
      <c r="E282" s="2"/>
    </row>
    <row r="283" spans="1:5" x14ac:dyDescent="0.3">
      <c r="B283" s="9" t="s">
        <v>249</v>
      </c>
      <c r="C283" s="8"/>
      <c r="D283" s="2">
        <v>3585.6800000000003</v>
      </c>
      <c r="E283" s="2"/>
    </row>
    <row r="284" spans="1:5" x14ac:dyDescent="0.3">
      <c r="B284" s="9" t="s">
        <v>219</v>
      </c>
      <c r="C284" s="8"/>
      <c r="D284" s="2">
        <v>70000</v>
      </c>
      <c r="E284" s="2"/>
    </row>
    <row r="285" spans="1:5" x14ac:dyDescent="0.3">
      <c r="B285" s="9" t="s">
        <v>250</v>
      </c>
      <c r="C285" s="8"/>
      <c r="D285" s="2">
        <v>74800</v>
      </c>
      <c r="E285" s="2"/>
    </row>
    <row r="286" spans="1:5" x14ac:dyDescent="0.3">
      <c r="A286" s="16" t="s">
        <v>251</v>
      </c>
      <c r="B286" s="16"/>
      <c r="C286" s="7">
        <f>SUM(D287:D295)</f>
        <v>13057.009999999998</v>
      </c>
      <c r="E286" s="2"/>
    </row>
    <row r="287" spans="1:5" x14ac:dyDescent="0.3">
      <c r="B287" s="9" t="s">
        <v>252</v>
      </c>
      <c r="C287" s="8"/>
      <c r="D287" s="2">
        <v>1488</v>
      </c>
      <c r="E287" s="2"/>
    </row>
    <row r="288" spans="1:5" x14ac:dyDescent="0.3">
      <c r="B288" s="9" t="s">
        <v>130</v>
      </c>
      <c r="C288" s="8"/>
      <c r="D288" s="2">
        <v>1053.5999999999999</v>
      </c>
      <c r="E288" s="2"/>
    </row>
    <row r="289" spans="1:5" x14ac:dyDescent="0.3">
      <c r="B289" s="9" t="s">
        <v>253</v>
      </c>
      <c r="C289" s="8"/>
      <c r="D289" s="2">
        <v>75.239999999999995</v>
      </c>
      <c r="E289" s="2"/>
    </row>
    <row r="290" spans="1:5" x14ac:dyDescent="0.3">
      <c r="B290" s="9" t="s">
        <v>156</v>
      </c>
      <c r="C290" s="8"/>
      <c r="D290" s="2">
        <v>3008.28</v>
      </c>
      <c r="E290" s="2"/>
    </row>
    <row r="291" spans="1:5" x14ac:dyDescent="0.3">
      <c r="B291" s="9" t="s">
        <v>173</v>
      </c>
      <c r="C291" s="8"/>
      <c r="D291" s="2">
        <v>1152.1499999999999</v>
      </c>
      <c r="E291" s="2"/>
    </row>
    <row r="292" spans="1:5" x14ac:dyDescent="0.3">
      <c r="B292" s="9" t="s">
        <v>254</v>
      </c>
      <c r="C292" s="8"/>
      <c r="D292" s="2">
        <v>1189.2</v>
      </c>
      <c r="E292" s="2"/>
    </row>
    <row r="293" spans="1:5" x14ac:dyDescent="0.3">
      <c r="B293" s="9" t="s">
        <v>255</v>
      </c>
      <c r="C293" s="8"/>
      <c r="D293" s="2">
        <v>343.5</v>
      </c>
      <c r="E293" s="2"/>
    </row>
    <row r="294" spans="1:5" x14ac:dyDescent="0.3">
      <c r="B294" s="9" t="s">
        <v>256</v>
      </c>
      <c r="C294" s="8"/>
      <c r="D294" s="2">
        <v>1476</v>
      </c>
      <c r="E294" s="2"/>
    </row>
    <row r="295" spans="1:5" x14ac:dyDescent="0.3">
      <c r="B295" s="9" t="s">
        <v>208</v>
      </c>
      <c r="C295" s="8"/>
      <c r="D295" s="2">
        <v>3271.04</v>
      </c>
      <c r="E295" s="2"/>
    </row>
    <row r="296" spans="1:5" x14ac:dyDescent="0.3">
      <c r="A296" s="16" t="s">
        <v>257</v>
      </c>
      <c r="B296" s="16"/>
      <c r="C296" s="7">
        <f>D297+D298</f>
        <v>1592.64</v>
      </c>
      <c r="E296" s="2"/>
    </row>
    <row r="297" spans="1:5" x14ac:dyDescent="0.3">
      <c r="B297" s="9" t="s">
        <v>173</v>
      </c>
      <c r="C297" s="8"/>
      <c r="D297" s="2">
        <v>265.44</v>
      </c>
      <c r="E297" s="2"/>
    </row>
    <row r="298" spans="1:5" x14ac:dyDescent="0.3">
      <c r="B298" s="9" t="s">
        <v>258</v>
      </c>
      <c r="C298" s="8"/>
      <c r="D298" s="2">
        <v>1327.2</v>
      </c>
      <c r="E298" s="2"/>
    </row>
    <row r="299" spans="1:5" x14ac:dyDescent="0.3">
      <c r="A299" s="16" t="s">
        <v>259</v>
      </c>
      <c r="B299" s="16"/>
      <c r="C299" s="7">
        <f>SUM(D300:D505)</f>
        <v>6711673.3100000015</v>
      </c>
      <c r="E299" s="2"/>
    </row>
    <row r="300" spans="1:5" x14ac:dyDescent="0.3">
      <c r="B300" s="9" t="s">
        <v>260</v>
      </c>
      <c r="C300" s="8"/>
      <c r="D300" s="2">
        <v>105832.95</v>
      </c>
      <c r="E300" s="2"/>
    </row>
    <row r="301" spans="1:5" x14ac:dyDescent="0.3">
      <c r="B301" s="9" t="s">
        <v>261</v>
      </c>
      <c r="C301" s="8"/>
      <c r="D301" s="2">
        <v>6482.02</v>
      </c>
      <c r="E301" s="2"/>
    </row>
    <row r="302" spans="1:5" x14ac:dyDescent="0.3">
      <c r="B302" s="9" t="s">
        <v>262</v>
      </c>
      <c r="C302" s="8"/>
      <c r="D302" s="2">
        <v>35618.6</v>
      </c>
      <c r="E302" s="2"/>
    </row>
    <row r="303" spans="1:5" x14ac:dyDescent="0.3">
      <c r="B303" s="9" t="s">
        <v>230</v>
      </c>
      <c r="C303" s="8"/>
      <c r="D303" s="2">
        <v>10692</v>
      </c>
      <c r="E303" s="2"/>
    </row>
    <row r="304" spans="1:5" x14ac:dyDescent="0.3">
      <c r="B304" s="9" t="s">
        <v>263</v>
      </c>
      <c r="C304" s="8"/>
      <c r="D304" s="2">
        <v>108658.94000000003</v>
      </c>
      <c r="E304" s="2"/>
    </row>
    <row r="305" spans="2:5" x14ac:dyDescent="0.3">
      <c r="B305" s="9" t="s">
        <v>252</v>
      </c>
      <c r="C305" s="8"/>
      <c r="D305" s="2">
        <v>205818.56000000006</v>
      </c>
      <c r="E305" s="2"/>
    </row>
    <row r="306" spans="2:5" x14ac:dyDescent="0.3">
      <c r="B306" s="9" t="s">
        <v>264</v>
      </c>
      <c r="C306" s="8"/>
      <c r="D306" s="2">
        <v>6614.8</v>
      </c>
      <c r="E306" s="2"/>
    </row>
    <row r="307" spans="2:5" x14ac:dyDescent="0.3">
      <c r="B307" s="9" t="s">
        <v>265</v>
      </c>
      <c r="C307" s="8"/>
      <c r="D307" s="2">
        <v>716</v>
      </c>
      <c r="E307" s="2"/>
    </row>
    <row r="308" spans="2:5" x14ac:dyDescent="0.3">
      <c r="B308" s="9" t="s">
        <v>266</v>
      </c>
      <c r="C308" s="8"/>
      <c r="D308" s="2">
        <v>5610</v>
      </c>
      <c r="E308" s="2"/>
    </row>
    <row r="309" spans="2:5" x14ac:dyDescent="0.3">
      <c r="B309" s="9" t="s">
        <v>267</v>
      </c>
      <c r="C309" s="8"/>
      <c r="D309" s="2">
        <v>4508.8600000000006</v>
      </c>
      <c r="E309" s="2"/>
    </row>
    <row r="310" spans="2:5" x14ac:dyDescent="0.3">
      <c r="B310" s="9" t="s">
        <v>268</v>
      </c>
      <c r="C310" s="8"/>
      <c r="D310" s="2">
        <v>686.44</v>
      </c>
      <c r="E310" s="2"/>
    </row>
    <row r="311" spans="2:5" x14ac:dyDescent="0.3">
      <c r="B311" s="9" t="s">
        <v>269</v>
      </c>
      <c r="C311" s="8"/>
      <c r="D311" s="2">
        <v>3440</v>
      </c>
      <c r="E311" s="2"/>
    </row>
    <row r="312" spans="2:5" x14ac:dyDescent="0.3">
      <c r="B312" s="9" t="s">
        <v>122</v>
      </c>
      <c r="C312" s="8"/>
      <c r="D312" s="2">
        <v>14331.740000000002</v>
      </c>
      <c r="E312" s="2"/>
    </row>
    <row r="313" spans="2:5" x14ac:dyDescent="0.3">
      <c r="B313" s="9" t="s">
        <v>270</v>
      </c>
      <c r="C313" s="8"/>
      <c r="D313" s="2">
        <v>2519</v>
      </c>
      <c r="E313" s="2"/>
    </row>
    <row r="314" spans="2:5" x14ac:dyDescent="0.3">
      <c r="B314" s="9" t="s">
        <v>271</v>
      </c>
      <c r="C314" s="8"/>
      <c r="D314" s="2">
        <v>16663.199999999997</v>
      </c>
      <c r="E314" s="2"/>
    </row>
    <row r="315" spans="2:5" x14ac:dyDescent="0.3">
      <c r="B315" s="9" t="s">
        <v>126</v>
      </c>
      <c r="C315" s="8"/>
      <c r="D315" s="2">
        <v>1942.07</v>
      </c>
      <c r="E315" s="2"/>
    </row>
    <row r="316" spans="2:5" x14ac:dyDescent="0.3">
      <c r="B316" s="9" t="s">
        <v>272</v>
      </c>
      <c r="C316" s="8"/>
      <c r="D316" s="2">
        <v>2678.7000000000003</v>
      </c>
      <c r="E316" s="2"/>
    </row>
    <row r="317" spans="2:5" x14ac:dyDescent="0.3">
      <c r="B317" s="9" t="s">
        <v>273</v>
      </c>
      <c r="C317" s="8"/>
      <c r="D317" s="2">
        <v>83680</v>
      </c>
      <c r="E317" s="2"/>
    </row>
    <row r="318" spans="2:5" x14ac:dyDescent="0.3">
      <c r="B318" s="9" t="s">
        <v>274</v>
      </c>
      <c r="C318" s="8"/>
      <c r="D318" s="2">
        <v>2000</v>
      </c>
      <c r="E318" s="2"/>
    </row>
    <row r="319" spans="2:5" x14ac:dyDescent="0.3">
      <c r="B319" s="9" t="s">
        <v>275</v>
      </c>
      <c r="C319" s="8"/>
      <c r="D319" s="2">
        <v>4375.2</v>
      </c>
      <c r="E319" s="2"/>
    </row>
    <row r="320" spans="2:5" x14ac:dyDescent="0.3">
      <c r="B320" s="9" t="s">
        <v>276</v>
      </c>
      <c r="C320" s="8"/>
      <c r="D320" s="2">
        <v>618</v>
      </c>
      <c r="E320" s="2"/>
    </row>
    <row r="321" spans="2:5" x14ac:dyDescent="0.3">
      <c r="B321" s="9" t="s">
        <v>130</v>
      </c>
      <c r="C321" s="8"/>
      <c r="D321" s="2">
        <v>19021.5</v>
      </c>
      <c r="E321" s="2"/>
    </row>
    <row r="322" spans="2:5" x14ac:dyDescent="0.3">
      <c r="B322" s="9" t="s">
        <v>277</v>
      </c>
      <c r="C322" s="8"/>
      <c r="D322" s="2">
        <v>1939.5</v>
      </c>
      <c r="E322" s="2"/>
    </row>
    <row r="323" spans="2:5" x14ac:dyDescent="0.3">
      <c r="B323" s="9" t="s">
        <v>131</v>
      </c>
      <c r="C323" s="8"/>
      <c r="D323" s="2">
        <v>52761.8</v>
      </c>
      <c r="E323" s="2"/>
    </row>
    <row r="324" spans="2:5" x14ac:dyDescent="0.3">
      <c r="B324" s="9" t="s">
        <v>134</v>
      </c>
      <c r="C324" s="8"/>
      <c r="D324" s="2">
        <v>226689.52</v>
      </c>
      <c r="E324" s="2"/>
    </row>
    <row r="325" spans="2:5" x14ac:dyDescent="0.3">
      <c r="B325" s="9" t="s">
        <v>135</v>
      </c>
      <c r="C325" s="8"/>
      <c r="D325" s="2">
        <v>19981.859999999997</v>
      </c>
      <c r="E325" s="2"/>
    </row>
    <row r="326" spans="2:5" x14ac:dyDescent="0.3">
      <c r="B326" s="9" t="s">
        <v>278</v>
      </c>
      <c r="C326" s="8"/>
      <c r="D326" s="2">
        <v>195801.62999999995</v>
      </c>
      <c r="E326" s="2"/>
    </row>
    <row r="327" spans="2:5" x14ac:dyDescent="0.3">
      <c r="B327" s="9" t="s">
        <v>279</v>
      </c>
      <c r="C327" s="8"/>
      <c r="D327" s="2">
        <v>59502.520000000004</v>
      </c>
      <c r="E327" s="2"/>
    </row>
    <row r="328" spans="2:5" x14ac:dyDescent="0.3">
      <c r="B328" s="9" t="s">
        <v>280</v>
      </c>
      <c r="C328" s="8"/>
      <c r="D328" s="2">
        <v>3775</v>
      </c>
      <c r="E328" s="2"/>
    </row>
    <row r="329" spans="2:5" x14ac:dyDescent="0.3">
      <c r="B329" s="9" t="s">
        <v>281</v>
      </c>
      <c r="C329" s="8"/>
      <c r="D329" s="2">
        <v>13332.710000000003</v>
      </c>
      <c r="E329" s="2"/>
    </row>
    <row r="330" spans="2:5" x14ac:dyDescent="0.3">
      <c r="B330" s="9" t="s">
        <v>282</v>
      </c>
      <c r="C330" s="8"/>
      <c r="D330" s="2">
        <v>198.34</v>
      </c>
      <c r="E330" s="2"/>
    </row>
    <row r="331" spans="2:5" x14ac:dyDescent="0.3">
      <c r="B331" s="9" t="s">
        <v>283</v>
      </c>
      <c r="C331" s="8"/>
      <c r="D331" s="2">
        <v>3800</v>
      </c>
      <c r="E331" s="2"/>
    </row>
    <row r="332" spans="2:5" x14ac:dyDescent="0.3">
      <c r="B332" s="9" t="s">
        <v>284</v>
      </c>
      <c r="C332" s="8"/>
      <c r="D332" s="2">
        <v>1776</v>
      </c>
      <c r="E332" s="2"/>
    </row>
    <row r="333" spans="2:5" x14ac:dyDescent="0.3">
      <c r="B333" s="9" t="s">
        <v>233</v>
      </c>
      <c r="C333" s="8"/>
      <c r="D333" s="2">
        <v>4753.8</v>
      </c>
      <c r="E333" s="2"/>
    </row>
    <row r="334" spans="2:5" x14ac:dyDescent="0.3">
      <c r="B334" s="9" t="s">
        <v>285</v>
      </c>
      <c r="C334" s="8"/>
      <c r="D334" s="2">
        <v>582</v>
      </c>
      <c r="E334" s="2"/>
    </row>
    <row r="335" spans="2:5" x14ac:dyDescent="0.3">
      <c r="B335" s="9" t="s">
        <v>286</v>
      </c>
      <c r="C335" s="8"/>
      <c r="D335" s="2">
        <v>118840.69999999998</v>
      </c>
      <c r="E335" s="2"/>
    </row>
    <row r="336" spans="2:5" x14ac:dyDescent="0.3">
      <c r="B336" s="9" t="s">
        <v>287</v>
      </c>
      <c r="C336" s="8"/>
      <c r="D336" s="2">
        <v>3897.4000000000005</v>
      </c>
      <c r="E336" s="2"/>
    </row>
    <row r="337" spans="2:5" x14ac:dyDescent="0.3">
      <c r="B337" s="9" t="s">
        <v>288</v>
      </c>
      <c r="C337" s="8"/>
      <c r="D337" s="2">
        <v>32274.05</v>
      </c>
      <c r="E337" s="2"/>
    </row>
    <row r="338" spans="2:5" x14ac:dyDescent="0.3">
      <c r="B338" s="9" t="s">
        <v>289</v>
      </c>
      <c r="C338" s="8"/>
      <c r="D338" s="2">
        <v>20039.8</v>
      </c>
      <c r="E338" s="2"/>
    </row>
    <row r="339" spans="2:5" x14ac:dyDescent="0.3">
      <c r="B339" s="9" t="s">
        <v>290</v>
      </c>
      <c r="C339" s="8"/>
      <c r="D339" s="2">
        <v>186.04000000000002</v>
      </c>
      <c r="E339" s="2"/>
    </row>
    <row r="340" spans="2:5" x14ac:dyDescent="0.3">
      <c r="B340" s="9" t="s">
        <v>291</v>
      </c>
      <c r="C340" s="8"/>
      <c r="D340" s="2">
        <v>35700</v>
      </c>
      <c r="E340" s="2"/>
    </row>
    <row r="341" spans="2:5" x14ac:dyDescent="0.3">
      <c r="B341" s="9" t="s">
        <v>292</v>
      </c>
      <c r="C341" s="8"/>
      <c r="D341" s="2">
        <v>108482.7</v>
      </c>
      <c r="E341" s="2"/>
    </row>
    <row r="342" spans="2:5" x14ac:dyDescent="0.3">
      <c r="B342" s="9" t="s">
        <v>293</v>
      </c>
      <c r="C342" s="8"/>
      <c r="D342" s="2">
        <v>69488.800000000003</v>
      </c>
      <c r="E342" s="2"/>
    </row>
    <row r="343" spans="2:5" x14ac:dyDescent="0.3">
      <c r="B343" s="9" t="s">
        <v>294</v>
      </c>
      <c r="C343" s="8"/>
      <c r="D343" s="2">
        <v>67408.84</v>
      </c>
      <c r="E343" s="2"/>
    </row>
    <row r="344" spans="2:5" x14ac:dyDescent="0.3">
      <c r="B344" s="9" t="s">
        <v>295</v>
      </c>
      <c r="C344" s="8"/>
      <c r="D344" s="2">
        <v>1588.5</v>
      </c>
      <c r="E344" s="2"/>
    </row>
    <row r="345" spans="2:5" x14ac:dyDescent="0.3">
      <c r="B345" s="9" t="s">
        <v>296</v>
      </c>
      <c r="C345" s="8"/>
      <c r="D345" s="2">
        <v>7450</v>
      </c>
      <c r="E345" s="2"/>
    </row>
    <row r="346" spans="2:5" x14ac:dyDescent="0.3">
      <c r="B346" s="9" t="s">
        <v>297</v>
      </c>
      <c r="C346" s="8"/>
      <c r="D346" s="2">
        <v>2817.68</v>
      </c>
      <c r="E346" s="2"/>
    </row>
    <row r="347" spans="2:5" x14ac:dyDescent="0.3">
      <c r="B347" s="9" t="s">
        <v>298</v>
      </c>
      <c r="C347" s="8"/>
      <c r="D347" s="2">
        <v>4996</v>
      </c>
      <c r="E347" s="2"/>
    </row>
    <row r="348" spans="2:5" x14ac:dyDescent="0.3">
      <c r="B348" s="9" t="s">
        <v>299</v>
      </c>
      <c r="C348" s="8"/>
      <c r="D348" s="2">
        <v>1005</v>
      </c>
      <c r="E348" s="2"/>
    </row>
    <row r="349" spans="2:5" x14ac:dyDescent="0.3">
      <c r="B349" s="9" t="s">
        <v>300</v>
      </c>
      <c r="C349" s="8"/>
      <c r="D349" s="2">
        <v>12400</v>
      </c>
      <c r="E349" s="2"/>
    </row>
    <row r="350" spans="2:5" x14ac:dyDescent="0.3">
      <c r="B350" s="9" t="s">
        <v>301</v>
      </c>
      <c r="C350" s="8"/>
      <c r="D350" s="2">
        <v>2477.14</v>
      </c>
      <c r="E350" s="2"/>
    </row>
    <row r="351" spans="2:5" x14ac:dyDescent="0.3">
      <c r="B351" s="9" t="s">
        <v>302</v>
      </c>
      <c r="C351" s="8"/>
      <c r="D351" s="2">
        <v>308821.24000000005</v>
      </c>
      <c r="E351" s="2"/>
    </row>
    <row r="352" spans="2:5" x14ac:dyDescent="0.3">
      <c r="B352" s="9" t="s">
        <v>303</v>
      </c>
      <c r="C352" s="8"/>
      <c r="D352" s="2">
        <v>3813</v>
      </c>
      <c r="E352" s="2"/>
    </row>
    <row r="353" spans="2:5" x14ac:dyDescent="0.3">
      <c r="B353" s="9" t="s">
        <v>304</v>
      </c>
      <c r="C353" s="8"/>
      <c r="D353" s="2">
        <v>18899.82</v>
      </c>
      <c r="E353" s="2"/>
    </row>
    <row r="354" spans="2:5" x14ac:dyDescent="0.3">
      <c r="B354" s="9" t="s">
        <v>305</v>
      </c>
      <c r="C354" s="8"/>
      <c r="D354" s="2">
        <v>597.54</v>
      </c>
      <c r="E354" s="2"/>
    </row>
    <row r="355" spans="2:5" x14ac:dyDescent="0.3">
      <c r="B355" s="9" t="s">
        <v>306</v>
      </c>
      <c r="C355" s="8"/>
      <c r="D355" s="2">
        <v>9048.7999999999993</v>
      </c>
      <c r="E355" s="2"/>
    </row>
    <row r="356" spans="2:5" x14ac:dyDescent="0.3">
      <c r="B356" s="9" t="s">
        <v>307</v>
      </c>
      <c r="C356" s="8"/>
      <c r="D356" s="2">
        <v>1674.68</v>
      </c>
      <c r="E356" s="2"/>
    </row>
    <row r="357" spans="2:5" x14ac:dyDescent="0.3">
      <c r="B357" s="9" t="s">
        <v>308</v>
      </c>
      <c r="C357" s="8"/>
      <c r="D357" s="2">
        <v>6881.47</v>
      </c>
      <c r="E357" s="2"/>
    </row>
    <row r="358" spans="2:5" x14ac:dyDescent="0.3">
      <c r="B358" s="9" t="s">
        <v>309</v>
      </c>
      <c r="C358" s="8"/>
      <c r="D358" s="2">
        <v>1170</v>
      </c>
      <c r="E358" s="2"/>
    </row>
    <row r="359" spans="2:5" x14ac:dyDescent="0.3">
      <c r="B359" s="9" t="s">
        <v>310</v>
      </c>
      <c r="C359" s="8"/>
      <c r="D359" s="2">
        <v>170.4</v>
      </c>
      <c r="E359" s="2"/>
    </row>
    <row r="360" spans="2:5" x14ac:dyDescent="0.3">
      <c r="B360" s="9" t="s">
        <v>311</v>
      </c>
      <c r="C360" s="8"/>
      <c r="D360" s="2">
        <v>14157.699999999999</v>
      </c>
      <c r="E360" s="2"/>
    </row>
    <row r="361" spans="2:5" x14ac:dyDescent="0.3">
      <c r="B361" s="9" t="s">
        <v>236</v>
      </c>
      <c r="C361" s="8"/>
      <c r="D361" s="2">
        <v>40930</v>
      </c>
      <c r="E361" s="2"/>
    </row>
    <row r="362" spans="2:5" x14ac:dyDescent="0.3">
      <c r="B362" s="9" t="s">
        <v>312</v>
      </c>
      <c r="C362" s="8"/>
      <c r="D362" s="2">
        <v>7397.4</v>
      </c>
      <c r="E362" s="2"/>
    </row>
    <row r="363" spans="2:5" x14ac:dyDescent="0.3">
      <c r="B363" s="9" t="s">
        <v>237</v>
      </c>
      <c r="C363" s="8"/>
      <c r="D363" s="2">
        <v>4800</v>
      </c>
      <c r="E363" s="2"/>
    </row>
    <row r="364" spans="2:5" x14ac:dyDescent="0.3">
      <c r="B364" s="9" t="s">
        <v>313</v>
      </c>
      <c r="C364" s="8"/>
      <c r="D364" s="2">
        <v>1100</v>
      </c>
      <c r="E364" s="2"/>
    </row>
    <row r="365" spans="2:5" x14ac:dyDescent="0.3">
      <c r="B365" s="9" t="s">
        <v>314</v>
      </c>
      <c r="C365" s="8"/>
      <c r="D365" s="2">
        <v>12900</v>
      </c>
      <c r="E365" s="2"/>
    </row>
    <row r="366" spans="2:5" x14ac:dyDescent="0.3">
      <c r="B366" s="9" t="s">
        <v>315</v>
      </c>
      <c r="C366" s="8"/>
      <c r="D366" s="2">
        <v>2547.6</v>
      </c>
      <c r="E366" s="2"/>
    </row>
    <row r="367" spans="2:5" x14ac:dyDescent="0.3">
      <c r="B367" s="9" t="s">
        <v>316</v>
      </c>
      <c r="C367" s="8"/>
      <c r="D367" s="2">
        <v>17062.5</v>
      </c>
      <c r="E367" s="2"/>
    </row>
    <row r="368" spans="2:5" x14ac:dyDescent="0.3">
      <c r="B368" s="9" t="s">
        <v>317</v>
      </c>
      <c r="C368" s="8"/>
      <c r="D368" s="2">
        <v>45061</v>
      </c>
      <c r="E368" s="2"/>
    </row>
    <row r="369" spans="2:5" x14ac:dyDescent="0.3">
      <c r="B369" s="9" t="s">
        <v>318</v>
      </c>
      <c r="C369" s="8"/>
      <c r="D369" s="2">
        <v>1133.2</v>
      </c>
      <c r="E369" s="2"/>
    </row>
    <row r="370" spans="2:5" x14ac:dyDescent="0.3">
      <c r="B370" s="9" t="s">
        <v>319</v>
      </c>
      <c r="C370" s="8"/>
      <c r="D370" s="2">
        <v>8260</v>
      </c>
      <c r="E370" s="2"/>
    </row>
    <row r="371" spans="2:5" x14ac:dyDescent="0.3">
      <c r="B371" s="9" t="s">
        <v>320</v>
      </c>
      <c r="C371" s="8"/>
      <c r="D371" s="2">
        <v>13070.4</v>
      </c>
      <c r="E371" s="2"/>
    </row>
    <row r="372" spans="2:5" x14ac:dyDescent="0.3">
      <c r="B372" s="9" t="s">
        <v>321</v>
      </c>
      <c r="C372" s="8"/>
      <c r="D372" s="2">
        <v>654</v>
      </c>
      <c r="E372" s="2"/>
    </row>
    <row r="373" spans="2:5" x14ac:dyDescent="0.3">
      <c r="B373" s="9" t="s">
        <v>238</v>
      </c>
      <c r="C373" s="8"/>
      <c r="D373" s="2">
        <v>8713.7999999999993</v>
      </c>
      <c r="E373" s="2"/>
    </row>
    <row r="374" spans="2:5" x14ac:dyDescent="0.3">
      <c r="B374" s="9" t="s">
        <v>322</v>
      </c>
      <c r="C374" s="8"/>
      <c r="D374" s="2">
        <v>25111.8</v>
      </c>
      <c r="E374" s="2"/>
    </row>
    <row r="375" spans="2:5" x14ac:dyDescent="0.3">
      <c r="B375" s="9" t="s">
        <v>323</v>
      </c>
      <c r="C375" s="8"/>
      <c r="D375" s="2">
        <v>222</v>
      </c>
      <c r="E375" s="2"/>
    </row>
    <row r="376" spans="2:5" x14ac:dyDescent="0.3">
      <c r="B376" s="9" t="s">
        <v>324</v>
      </c>
      <c r="C376" s="8"/>
      <c r="D376" s="2">
        <v>19500</v>
      </c>
      <c r="E376" s="2"/>
    </row>
    <row r="377" spans="2:5" x14ac:dyDescent="0.3">
      <c r="B377" s="9" t="s">
        <v>325</v>
      </c>
      <c r="C377" s="8"/>
      <c r="D377" s="2">
        <v>33053.279999999999</v>
      </c>
      <c r="E377" s="2"/>
    </row>
    <row r="378" spans="2:5" x14ac:dyDescent="0.3">
      <c r="B378" s="9" t="s">
        <v>326</v>
      </c>
      <c r="C378" s="8"/>
      <c r="D378" s="2">
        <v>34728.9</v>
      </c>
      <c r="E378" s="2"/>
    </row>
    <row r="379" spans="2:5" x14ac:dyDescent="0.3">
      <c r="B379" s="9" t="s">
        <v>327</v>
      </c>
      <c r="C379" s="8"/>
      <c r="D379" s="2">
        <v>5135.1000000000004</v>
      </c>
      <c r="E379" s="2"/>
    </row>
    <row r="380" spans="2:5" x14ac:dyDescent="0.3">
      <c r="B380" s="9" t="s">
        <v>328</v>
      </c>
      <c r="C380" s="8"/>
      <c r="D380" s="2">
        <v>6394.0099999999993</v>
      </c>
      <c r="E380" s="2"/>
    </row>
    <row r="381" spans="2:5" x14ac:dyDescent="0.3">
      <c r="B381" s="9" t="s">
        <v>329</v>
      </c>
      <c r="C381" s="8"/>
      <c r="D381" s="2">
        <v>3844.6800000000003</v>
      </c>
      <c r="E381" s="2"/>
    </row>
    <row r="382" spans="2:5" x14ac:dyDescent="0.3">
      <c r="B382" s="9" t="s">
        <v>330</v>
      </c>
      <c r="C382" s="8"/>
      <c r="D382" s="2">
        <v>1884</v>
      </c>
      <c r="E382" s="2"/>
    </row>
    <row r="383" spans="2:5" x14ac:dyDescent="0.3">
      <c r="B383" s="9" t="s">
        <v>331</v>
      </c>
      <c r="C383" s="8"/>
      <c r="D383" s="2">
        <v>26453.15</v>
      </c>
      <c r="E383" s="2"/>
    </row>
    <row r="384" spans="2:5" x14ac:dyDescent="0.3">
      <c r="B384" s="9" t="s">
        <v>332</v>
      </c>
      <c r="C384" s="8"/>
      <c r="D384" s="2">
        <v>5081.7000000000007</v>
      </c>
      <c r="E384" s="2"/>
    </row>
    <row r="385" spans="2:5" x14ac:dyDescent="0.3">
      <c r="B385" s="9" t="s">
        <v>333</v>
      </c>
      <c r="C385" s="8"/>
      <c r="D385" s="2">
        <v>1023.76</v>
      </c>
      <c r="E385" s="2"/>
    </row>
    <row r="386" spans="2:5" x14ac:dyDescent="0.3">
      <c r="B386" s="9" t="s">
        <v>334</v>
      </c>
      <c r="C386" s="8"/>
      <c r="D386" s="2">
        <v>2273</v>
      </c>
      <c r="E386" s="2"/>
    </row>
    <row r="387" spans="2:5" x14ac:dyDescent="0.3">
      <c r="B387" s="9" t="s">
        <v>335</v>
      </c>
      <c r="C387" s="8"/>
      <c r="D387" s="2">
        <v>32738.29</v>
      </c>
      <c r="E387" s="2"/>
    </row>
    <row r="388" spans="2:5" x14ac:dyDescent="0.3">
      <c r="B388" s="9" t="s">
        <v>336</v>
      </c>
      <c r="C388" s="8"/>
      <c r="D388" s="2">
        <v>13374.099999999999</v>
      </c>
      <c r="E388" s="2"/>
    </row>
    <row r="389" spans="2:5" x14ac:dyDescent="0.3">
      <c r="B389" s="9" t="s">
        <v>154</v>
      </c>
      <c r="C389" s="8"/>
      <c r="D389" s="2">
        <v>2696</v>
      </c>
      <c r="E389" s="2"/>
    </row>
    <row r="390" spans="2:5" x14ac:dyDescent="0.3">
      <c r="B390" s="9" t="s">
        <v>337</v>
      </c>
      <c r="C390" s="8"/>
      <c r="D390" s="2">
        <v>13440</v>
      </c>
      <c r="E390" s="2"/>
    </row>
    <row r="391" spans="2:5" x14ac:dyDescent="0.3">
      <c r="B391" s="9" t="s">
        <v>338</v>
      </c>
      <c r="C391" s="8"/>
      <c r="D391" s="2">
        <v>1699.2</v>
      </c>
      <c r="E391" s="2"/>
    </row>
    <row r="392" spans="2:5" x14ac:dyDescent="0.3">
      <c r="B392" s="9" t="s">
        <v>339</v>
      </c>
      <c r="C392" s="8"/>
      <c r="D392" s="2">
        <v>24144.21</v>
      </c>
      <c r="E392" s="2"/>
    </row>
    <row r="393" spans="2:5" x14ac:dyDescent="0.3">
      <c r="B393" s="9" t="s">
        <v>340</v>
      </c>
      <c r="C393" s="8"/>
      <c r="D393" s="2">
        <v>2160</v>
      </c>
      <c r="E393" s="2"/>
    </row>
    <row r="394" spans="2:5" x14ac:dyDescent="0.3">
      <c r="B394" s="9" t="s">
        <v>156</v>
      </c>
      <c r="C394" s="8"/>
      <c r="D394" s="2">
        <v>26282.42</v>
      </c>
      <c r="E394" s="2"/>
    </row>
    <row r="395" spans="2:5" x14ac:dyDescent="0.3">
      <c r="B395" s="9" t="s">
        <v>157</v>
      </c>
      <c r="C395" s="8"/>
      <c r="D395" s="2">
        <v>23957</v>
      </c>
      <c r="E395" s="2"/>
    </row>
    <row r="396" spans="2:5" x14ac:dyDescent="0.3">
      <c r="B396" s="9" t="s">
        <v>341</v>
      </c>
      <c r="C396" s="8"/>
      <c r="D396" s="2">
        <v>113344.67999999998</v>
      </c>
      <c r="E396" s="2"/>
    </row>
    <row r="397" spans="2:5" x14ac:dyDescent="0.3">
      <c r="B397" s="9" t="s">
        <v>342</v>
      </c>
      <c r="C397" s="8"/>
      <c r="D397" s="2">
        <v>43257</v>
      </c>
      <c r="E397" s="2"/>
    </row>
    <row r="398" spans="2:5" x14ac:dyDescent="0.3">
      <c r="B398" s="9" t="s">
        <v>343</v>
      </c>
      <c r="C398" s="8"/>
      <c r="D398" s="2">
        <v>1980</v>
      </c>
      <c r="E398" s="2"/>
    </row>
    <row r="399" spans="2:5" x14ac:dyDescent="0.3">
      <c r="B399" s="9" t="s">
        <v>344</v>
      </c>
      <c r="C399" s="8"/>
      <c r="D399" s="2">
        <v>12010</v>
      </c>
      <c r="E399" s="2"/>
    </row>
    <row r="400" spans="2:5" x14ac:dyDescent="0.3">
      <c r="B400" s="9" t="s">
        <v>345</v>
      </c>
      <c r="C400" s="8"/>
      <c r="D400" s="2">
        <v>61314</v>
      </c>
      <c r="E400" s="2"/>
    </row>
    <row r="401" spans="2:5" x14ac:dyDescent="0.3">
      <c r="B401" s="9" t="s">
        <v>346</v>
      </c>
      <c r="C401" s="8"/>
      <c r="D401" s="2">
        <v>3262.5</v>
      </c>
      <c r="E401" s="2"/>
    </row>
    <row r="402" spans="2:5" x14ac:dyDescent="0.3">
      <c r="B402" s="9" t="s">
        <v>347</v>
      </c>
      <c r="C402" s="8"/>
      <c r="D402" s="2">
        <v>51912</v>
      </c>
      <c r="E402" s="2"/>
    </row>
    <row r="403" spans="2:5" x14ac:dyDescent="0.3">
      <c r="B403" s="9" t="s">
        <v>348</v>
      </c>
      <c r="C403" s="8"/>
      <c r="D403" s="2">
        <v>11716.119999999997</v>
      </c>
      <c r="E403" s="2"/>
    </row>
    <row r="404" spans="2:5" x14ac:dyDescent="0.3">
      <c r="B404" s="9" t="s">
        <v>240</v>
      </c>
      <c r="C404" s="8"/>
      <c r="D404" s="2">
        <v>1821.6</v>
      </c>
      <c r="E404" s="2"/>
    </row>
    <row r="405" spans="2:5" x14ac:dyDescent="0.3">
      <c r="B405" s="9" t="s">
        <v>349</v>
      </c>
      <c r="C405" s="8"/>
      <c r="D405" s="2">
        <v>12120</v>
      </c>
      <c r="E405" s="2"/>
    </row>
    <row r="406" spans="2:5" x14ac:dyDescent="0.3">
      <c r="B406" s="9" t="s">
        <v>350</v>
      </c>
      <c r="C406" s="8"/>
      <c r="D406" s="2">
        <v>78</v>
      </c>
      <c r="E406" s="2"/>
    </row>
    <row r="407" spans="2:5" x14ac:dyDescent="0.3">
      <c r="B407" s="9" t="s">
        <v>351</v>
      </c>
      <c r="C407" s="8"/>
      <c r="D407" s="2">
        <v>2700</v>
      </c>
      <c r="E407" s="2"/>
    </row>
    <row r="408" spans="2:5" x14ac:dyDescent="0.3">
      <c r="B408" s="9" t="s">
        <v>352</v>
      </c>
      <c r="C408" s="8"/>
      <c r="D408" s="2">
        <v>4950.24</v>
      </c>
      <c r="E408" s="2"/>
    </row>
    <row r="409" spans="2:5" x14ac:dyDescent="0.3">
      <c r="B409" s="9" t="s">
        <v>353</v>
      </c>
      <c r="C409" s="8"/>
      <c r="D409" s="2">
        <v>1525</v>
      </c>
      <c r="E409" s="2"/>
    </row>
    <row r="410" spans="2:5" x14ac:dyDescent="0.3">
      <c r="B410" s="9" t="s">
        <v>354</v>
      </c>
      <c r="C410" s="8"/>
      <c r="D410" s="2">
        <v>105527.82</v>
      </c>
      <c r="E410" s="2"/>
    </row>
    <row r="411" spans="2:5" x14ac:dyDescent="0.3">
      <c r="B411" s="9" t="s">
        <v>241</v>
      </c>
      <c r="C411" s="8"/>
      <c r="D411" s="2">
        <v>62452.7</v>
      </c>
      <c r="E411" s="2"/>
    </row>
    <row r="412" spans="2:5" x14ac:dyDescent="0.3">
      <c r="B412" s="9" t="s">
        <v>355</v>
      </c>
      <c r="C412" s="8"/>
      <c r="D412" s="2">
        <v>3516</v>
      </c>
      <c r="E412" s="2"/>
    </row>
    <row r="413" spans="2:5" x14ac:dyDescent="0.3">
      <c r="B413" s="9" t="s">
        <v>356</v>
      </c>
      <c r="C413" s="8"/>
      <c r="D413" s="2">
        <v>230.4</v>
      </c>
      <c r="E413" s="2"/>
    </row>
    <row r="414" spans="2:5" x14ac:dyDescent="0.3">
      <c r="B414" s="9" t="s">
        <v>173</v>
      </c>
      <c r="C414" s="8"/>
      <c r="D414" s="2">
        <v>829535.04000000202</v>
      </c>
      <c r="E414" s="2"/>
    </row>
    <row r="415" spans="2:5" x14ac:dyDescent="0.3">
      <c r="B415" s="9" t="s">
        <v>242</v>
      </c>
      <c r="C415" s="8"/>
      <c r="D415" s="2">
        <v>298724.90000000014</v>
      </c>
      <c r="E415" s="2"/>
    </row>
    <row r="416" spans="2:5" x14ac:dyDescent="0.3">
      <c r="B416" s="9" t="s">
        <v>357</v>
      </c>
      <c r="C416" s="8"/>
      <c r="D416" s="2">
        <v>30328.78</v>
      </c>
      <c r="E416" s="2"/>
    </row>
    <row r="417" spans="2:5" x14ac:dyDescent="0.3">
      <c r="B417" s="9" t="s">
        <v>358</v>
      </c>
      <c r="C417" s="8"/>
      <c r="D417" s="2">
        <v>24346.75</v>
      </c>
      <c r="E417" s="2"/>
    </row>
    <row r="418" spans="2:5" x14ac:dyDescent="0.3">
      <c r="B418" s="9" t="s">
        <v>359</v>
      </c>
      <c r="C418" s="8"/>
      <c r="D418" s="2">
        <v>62755.8</v>
      </c>
      <c r="E418" s="2"/>
    </row>
    <row r="419" spans="2:5" x14ac:dyDescent="0.3">
      <c r="B419" s="9" t="s">
        <v>360</v>
      </c>
      <c r="C419" s="8"/>
      <c r="D419" s="2">
        <v>1060</v>
      </c>
      <c r="E419" s="2"/>
    </row>
    <row r="420" spans="2:5" x14ac:dyDescent="0.3">
      <c r="B420" s="9" t="s">
        <v>361</v>
      </c>
      <c r="C420" s="8"/>
      <c r="D420" s="2">
        <v>30580.32</v>
      </c>
      <c r="E420" s="2"/>
    </row>
    <row r="421" spans="2:5" x14ac:dyDescent="0.3">
      <c r="B421" s="9" t="s">
        <v>362</v>
      </c>
      <c r="C421" s="8"/>
      <c r="D421" s="2">
        <v>4080</v>
      </c>
      <c r="E421" s="2"/>
    </row>
    <row r="422" spans="2:5" x14ac:dyDescent="0.3">
      <c r="B422" s="9" t="s">
        <v>363</v>
      </c>
      <c r="C422" s="8"/>
      <c r="D422" s="2">
        <v>7362.9699999999993</v>
      </c>
      <c r="E422" s="2"/>
    </row>
    <row r="423" spans="2:5" x14ac:dyDescent="0.3">
      <c r="B423" s="9" t="s">
        <v>364</v>
      </c>
      <c r="C423" s="8"/>
      <c r="D423" s="2">
        <v>11586</v>
      </c>
      <c r="E423" s="2"/>
    </row>
    <row r="424" spans="2:5" x14ac:dyDescent="0.3">
      <c r="B424" s="9" t="s">
        <v>365</v>
      </c>
      <c r="C424" s="8"/>
      <c r="D424" s="2">
        <v>30191.5</v>
      </c>
      <c r="E424" s="2"/>
    </row>
    <row r="425" spans="2:5" x14ac:dyDescent="0.3">
      <c r="B425" s="9" t="s">
        <v>366</v>
      </c>
      <c r="C425" s="8"/>
      <c r="D425" s="2">
        <v>4534.05</v>
      </c>
      <c r="E425" s="2"/>
    </row>
    <row r="426" spans="2:5" x14ac:dyDescent="0.3">
      <c r="B426" s="9" t="s">
        <v>367</v>
      </c>
      <c r="C426" s="8"/>
      <c r="D426" s="2">
        <v>3099</v>
      </c>
      <c r="E426" s="2"/>
    </row>
    <row r="427" spans="2:5" x14ac:dyDescent="0.3">
      <c r="B427" s="9" t="s">
        <v>368</v>
      </c>
      <c r="C427" s="8"/>
      <c r="D427" s="2">
        <v>30956.299999999996</v>
      </c>
      <c r="E427" s="2"/>
    </row>
    <row r="428" spans="2:5" x14ac:dyDescent="0.3">
      <c r="B428" s="9" t="s">
        <v>369</v>
      </c>
      <c r="C428" s="8"/>
      <c r="D428" s="2">
        <v>134.4</v>
      </c>
      <c r="E428" s="2"/>
    </row>
    <row r="429" spans="2:5" x14ac:dyDescent="0.3">
      <c r="B429" s="9" t="s">
        <v>370</v>
      </c>
      <c r="C429" s="8"/>
      <c r="D429" s="2">
        <v>2160</v>
      </c>
      <c r="E429" s="2"/>
    </row>
    <row r="430" spans="2:5" x14ac:dyDescent="0.3">
      <c r="B430" s="9" t="s">
        <v>371</v>
      </c>
      <c r="C430" s="8"/>
      <c r="D430" s="2">
        <v>171235.8000000001</v>
      </c>
      <c r="E430" s="2"/>
    </row>
    <row r="431" spans="2:5" x14ac:dyDescent="0.3">
      <c r="B431" s="9" t="s">
        <v>372</v>
      </c>
      <c r="C431" s="8"/>
      <c r="D431" s="2">
        <v>14256</v>
      </c>
      <c r="E431" s="2"/>
    </row>
    <row r="432" spans="2:5" x14ac:dyDescent="0.3">
      <c r="B432" s="9" t="s">
        <v>373</v>
      </c>
      <c r="C432" s="8"/>
      <c r="D432" s="2">
        <v>67362.5</v>
      </c>
      <c r="E432" s="2"/>
    </row>
    <row r="433" spans="2:5" x14ac:dyDescent="0.3">
      <c r="B433" s="9" t="s">
        <v>374</v>
      </c>
      <c r="C433" s="8"/>
      <c r="D433" s="2">
        <v>8100</v>
      </c>
      <c r="E433" s="2"/>
    </row>
    <row r="434" spans="2:5" x14ac:dyDescent="0.3">
      <c r="B434" s="9" t="s">
        <v>375</v>
      </c>
      <c r="C434" s="8"/>
      <c r="D434" s="2">
        <v>161674.78999999998</v>
      </c>
      <c r="E434" s="2"/>
    </row>
    <row r="435" spans="2:5" x14ac:dyDescent="0.3">
      <c r="B435" s="9" t="s">
        <v>376</v>
      </c>
      <c r="C435" s="8"/>
      <c r="D435" s="2">
        <v>7520.49</v>
      </c>
      <c r="E435" s="2"/>
    </row>
    <row r="436" spans="2:5" x14ac:dyDescent="0.3">
      <c r="B436" s="9" t="s">
        <v>377</v>
      </c>
      <c r="C436" s="8"/>
      <c r="D436" s="2">
        <v>7470</v>
      </c>
      <c r="E436" s="2"/>
    </row>
    <row r="437" spans="2:5" x14ac:dyDescent="0.3">
      <c r="B437" s="9" t="s">
        <v>378</v>
      </c>
      <c r="C437" s="8"/>
      <c r="D437" s="2">
        <v>1076</v>
      </c>
      <c r="E437" s="2"/>
    </row>
    <row r="438" spans="2:5" x14ac:dyDescent="0.3">
      <c r="B438" s="9" t="s">
        <v>181</v>
      </c>
      <c r="C438" s="8"/>
      <c r="D438" s="2">
        <v>5365.8</v>
      </c>
      <c r="E438" s="2"/>
    </row>
    <row r="439" spans="2:5" x14ac:dyDescent="0.3">
      <c r="B439" s="9" t="s">
        <v>379</v>
      </c>
      <c r="C439" s="8"/>
      <c r="D439" s="2">
        <v>19193</v>
      </c>
      <c r="E439" s="2"/>
    </row>
    <row r="440" spans="2:5" x14ac:dyDescent="0.3">
      <c r="B440" s="9" t="s">
        <v>380</v>
      </c>
      <c r="C440" s="8"/>
      <c r="D440" s="2">
        <v>3800</v>
      </c>
      <c r="E440" s="2"/>
    </row>
    <row r="441" spans="2:5" x14ac:dyDescent="0.3">
      <c r="B441" s="9" t="s">
        <v>243</v>
      </c>
      <c r="C441" s="8"/>
      <c r="D441" s="2">
        <v>4462.4000000000005</v>
      </c>
      <c r="E441" s="2"/>
    </row>
    <row r="442" spans="2:5" x14ac:dyDescent="0.3">
      <c r="B442" s="9" t="s">
        <v>381</v>
      </c>
      <c r="C442" s="8"/>
      <c r="D442" s="2">
        <v>804</v>
      </c>
      <c r="E442" s="2"/>
    </row>
    <row r="443" spans="2:5" x14ac:dyDescent="0.3">
      <c r="B443" s="9" t="s">
        <v>382</v>
      </c>
      <c r="C443" s="8"/>
      <c r="D443" s="2">
        <v>37219</v>
      </c>
      <c r="E443" s="2"/>
    </row>
    <row r="444" spans="2:5" x14ac:dyDescent="0.3">
      <c r="B444" s="9" t="s">
        <v>383</v>
      </c>
      <c r="C444" s="8"/>
      <c r="D444" s="2">
        <v>395981.71</v>
      </c>
      <c r="E444" s="2"/>
    </row>
    <row r="445" spans="2:5" x14ac:dyDescent="0.3">
      <c r="B445" s="9" t="s">
        <v>384</v>
      </c>
      <c r="C445" s="8"/>
      <c r="D445" s="2">
        <v>825</v>
      </c>
      <c r="E445" s="2"/>
    </row>
    <row r="446" spans="2:5" x14ac:dyDescent="0.3">
      <c r="B446" s="9" t="s">
        <v>385</v>
      </c>
      <c r="C446" s="8"/>
      <c r="D446" s="2">
        <v>17198.71</v>
      </c>
      <c r="E446" s="2"/>
    </row>
    <row r="447" spans="2:5" x14ac:dyDescent="0.3">
      <c r="B447" s="9" t="s">
        <v>386</v>
      </c>
      <c r="C447" s="8"/>
      <c r="D447" s="2">
        <v>55094.8</v>
      </c>
      <c r="E447" s="2"/>
    </row>
    <row r="448" spans="2:5" x14ac:dyDescent="0.3">
      <c r="B448" s="9" t="s">
        <v>387</v>
      </c>
      <c r="C448" s="8"/>
      <c r="D448" s="2">
        <v>1376</v>
      </c>
      <c r="E448" s="2"/>
    </row>
    <row r="449" spans="2:5" x14ac:dyDescent="0.3">
      <c r="B449" s="9" t="s">
        <v>388</v>
      </c>
      <c r="C449" s="8"/>
      <c r="D449" s="2">
        <v>2037</v>
      </c>
      <c r="E449" s="2"/>
    </row>
    <row r="450" spans="2:5" x14ac:dyDescent="0.3">
      <c r="B450" s="9" t="s">
        <v>389</v>
      </c>
      <c r="C450" s="8"/>
      <c r="D450" s="2">
        <v>17717.489999999998</v>
      </c>
      <c r="E450" s="2"/>
    </row>
    <row r="451" spans="2:5" x14ac:dyDescent="0.3">
      <c r="B451" s="9" t="s">
        <v>390</v>
      </c>
      <c r="C451" s="8"/>
      <c r="D451" s="2">
        <v>48866.299999999996</v>
      </c>
      <c r="E451" s="2"/>
    </row>
    <row r="452" spans="2:5" x14ac:dyDescent="0.3">
      <c r="B452" s="9" t="s">
        <v>244</v>
      </c>
      <c r="C452" s="8"/>
      <c r="D452" s="2">
        <v>53571.7</v>
      </c>
      <c r="E452" s="2"/>
    </row>
    <row r="453" spans="2:5" x14ac:dyDescent="0.3">
      <c r="B453" s="9" t="s">
        <v>391</v>
      </c>
      <c r="C453" s="8"/>
      <c r="D453" s="2">
        <v>168</v>
      </c>
      <c r="E453" s="2"/>
    </row>
    <row r="454" spans="2:5" x14ac:dyDescent="0.3">
      <c r="B454" s="9" t="s">
        <v>392</v>
      </c>
      <c r="C454" s="8"/>
      <c r="D454" s="2">
        <v>2844</v>
      </c>
      <c r="E454" s="2"/>
    </row>
    <row r="455" spans="2:5" x14ac:dyDescent="0.3">
      <c r="B455" s="9" t="s">
        <v>256</v>
      </c>
      <c r="C455" s="8"/>
      <c r="D455" s="2">
        <v>1194</v>
      </c>
      <c r="E455" s="2"/>
    </row>
    <row r="456" spans="2:5" x14ac:dyDescent="0.3">
      <c r="B456" s="9" t="s">
        <v>393</v>
      </c>
      <c r="C456" s="8"/>
      <c r="D456" s="2">
        <v>14176.000000000002</v>
      </c>
      <c r="E456" s="2"/>
    </row>
    <row r="457" spans="2:5" x14ac:dyDescent="0.3">
      <c r="B457" s="9" t="s">
        <v>394</v>
      </c>
      <c r="C457" s="8"/>
      <c r="D457" s="2">
        <v>73748</v>
      </c>
      <c r="E457" s="2"/>
    </row>
    <row r="458" spans="2:5" x14ac:dyDescent="0.3">
      <c r="B458" s="9" t="s">
        <v>395</v>
      </c>
      <c r="C458" s="8"/>
      <c r="D458" s="2">
        <v>53153.75</v>
      </c>
      <c r="E458" s="2"/>
    </row>
    <row r="459" spans="2:5" x14ac:dyDescent="0.3">
      <c r="B459" s="9" t="s">
        <v>396</v>
      </c>
      <c r="C459" s="8"/>
      <c r="D459" s="2">
        <v>304.5</v>
      </c>
      <c r="E459" s="2"/>
    </row>
    <row r="460" spans="2:5" x14ac:dyDescent="0.3">
      <c r="B460" s="9" t="s">
        <v>397</v>
      </c>
      <c r="C460" s="8"/>
      <c r="D460" s="2">
        <v>15261.4</v>
      </c>
      <c r="E460" s="2"/>
    </row>
    <row r="461" spans="2:5" x14ac:dyDescent="0.3">
      <c r="B461" s="9" t="s">
        <v>398</v>
      </c>
      <c r="C461" s="8"/>
      <c r="D461" s="2">
        <v>23737.850000000002</v>
      </c>
      <c r="E461" s="2"/>
    </row>
    <row r="462" spans="2:5" x14ac:dyDescent="0.3">
      <c r="B462" s="9" t="s">
        <v>399</v>
      </c>
      <c r="C462" s="8"/>
      <c r="D462" s="2">
        <v>38189.369999999995</v>
      </c>
      <c r="E462" s="2"/>
    </row>
    <row r="463" spans="2:5" x14ac:dyDescent="0.3">
      <c r="B463" s="9" t="s">
        <v>400</v>
      </c>
      <c r="C463" s="8"/>
      <c r="D463" s="2">
        <v>14053.17</v>
      </c>
      <c r="E463" s="2"/>
    </row>
    <row r="464" spans="2:5" x14ac:dyDescent="0.3">
      <c r="B464" s="9" t="s">
        <v>401</v>
      </c>
      <c r="C464" s="8"/>
      <c r="D464" s="2">
        <v>3764.8500000000004</v>
      </c>
      <c r="E464" s="2"/>
    </row>
    <row r="465" spans="2:5" x14ac:dyDescent="0.3">
      <c r="B465" s="9" t="s">
        <v>402</v>
      </c>
      <c r="C465" s="8"/>
      <c r="D465" s="2">
        <v>280</v>
      </c>
      <c r="E465" s="2"/>
    </row>
    <row r="466" spans="2:5" x14ac:dyDescent="0.3">
      <c r="B466" s="9" t="s">
        <v>403</v>
      </c>
      <c r="C466" s="8"/>
      <c r="D466" s="2">
        <v>376</v>
      </c>
      <c r="E466" s="2"/>
    </row>
    <row r="467" spans="2:5" x14ac:dyDescent="0.3">
      <c r="B467" s="9" t="s">
        <v>404</v>
      </c>
      <c r="C467" s="8"/>
      <c r="D467" s="2">
        <v>2370</v>
      </c>
      <c r="E467" s="2"/>
    </row>
    <row r="468" spans="2:5" x14ac:dyDescent="0.3">
      <c r="B468" s="9" t="s">
        <v>405</v>
      </c>
      <c r="C468" s="8"/>
      <c r="D468" s="2">
        <v>162954.5</v>
      </c>
      <c r="E468" s="2"/>
    </row>
    <row r="469" spans="2:5" x14ac:dyDescent="0.3">
      <c r="B469" s="9" t="s">
        <v>406</v>
      </c>
      <c r="C469" s="8"/>
      <c r="D469" s="2">
        <v>4377.83</v>
      </c>
      <c r="E469" s="2"/>
    </row>
    <row r="470" spans="2:5" x14ac:dyDescent="0.3">
      <c r="B470" s="9" t="s">
        <v>407</v>
      </c>
      <c r="C470" s="8"/>
      <c r="D470" s="2">
        <v>18736.3</v>
      </c>
      <c r="E470" s="2"/>
    </row>
    <row r="471" spans="2:5" x14ac:dyDescent="0.3">
      <c r="B471" s="9" t="s">
        <v>408</v>
      </c>
      <c r="C471" s="8"/>
      <c r="D471" s="2">
        <v>1875</v>
      </c>
      <c r="E471" s="2"/>
    </row>
    <row r="472" spans="2:5" x14ac:dyDescent="0.3">
      <c r="B472" s="9" t="s">
        <v>246</v>
      </c>
      <c r="C472" s="8"/>
      <c r="D472" s="2">
        <v>9772</v>
      </c>
      <c r="E472" s="2"/>
    </row>
    <row r="473" spans="2:5" x14ac:dyDescent="0.3">
      <c r="B473" s="9" t="s">
        <v>247</v>
      </c>
      <c r="C473" s="8"/>
      <c r="D473" s="2">
        <v>63888.65</v>
      </c>
      <c r="E473" s="2"/>
    </row>
    <row r="474" spans="2:5" x14ac:dyDescent="0.3">
      <c r="B474" s="9" t="s">
        <v>409</v>
      </c>
      <c r="C474" s="8"/>
      <c r="D474" s="2">
        <v>6436.29</v>
      </c>
      <c r="E474" s="2"/>
    </row>
    <row r="475" spans="2:5" x14ac:dyDescent="0.3">
      <c r="B475" s="9" t="s">
        <v>410</v>
      </c>
      <c r="C475" s="8"/>
      <c r="D475" s="2">
        <v>35118.5</v>
      </c>
      <c r="E475" s="2"/>
    </row>
    <row r="476" spans="2:5" x14ac:dyDescent="0.3">
      <c r="B476" s="9" t="s">
        <v>411</v>
      </c>
      <c r="C476" s="8"/>
      <c r="D476" s="2">
        <v>3354</v>
      </c>
      <c r="E476" s="2"/>
    </row>
    <row r="477" spans="2:5" x14ac:dyDescent="0.3">
      <c r="B477" s="9" t="s">
        <v>412</v>
      </c>
      <c r="C477" s="8"/>
      <c r="D477" s="2">
        <v>28007.7</v>
      </c>
      <c r="E477" s="2"/>
    </row>
    <row r="478" spans="2:5" x14ac:dyDescent="0.3">
      <c r="B478" s="9" t="s">
        <v>413</v>
      </c>
      <c r="C478" s="8"/>
      <c r="D478" s="2">
        <v>14138</v>
      </c>
      <c r="E478" s="2"/>
    </row>
    <row r="479" spans="2:5" x14ac:dyDescent="0.3">
      <c r="B479" s="9" t="s">
        <v>414</v>
      </c>
      <c r="C479" s="8"/>
      <c r="D479" s="2">
        <v>3046</v>
      </c>
      <c r="E479" s="2"/>
    </row>
    <row r="480" spans="2:5" x14ac:dyDescent="0.3">
      <c r="B480" s="9" t="s">
        <v>248</v>
      </c>
      <c r="C480" s="8"/>
      <c r="D480" s="2">
        <v>106245.81999999993</v>
      </c>
      <c r="E480" s="2"/>
    </row>
    <row r="481" spans="2:5" x14ac:dyDescent="0.3">
      <c r="B481" s="9" t="s">
        <v>415</v>
      </c>
      <c r="C481" s="8"/>
      <c r="D481" s="2">
        <v>201.6</v>
      </c>
      <c r="E481" s="2"/>
    </row>
    <row r="482" spans="2:5" x14ac:dyDescent="0.3">
      <c r="B482" s="9" t="s">
        <v>416</v>
      </c>
      <c r="C482" s="8"/>
      <c r="D482" s="2">
        <v>2341.4</v>
      </c>
      <c r="E482" s="2"/>
    </row>
    <row r="483" spans="2:5" x14ac:dyDescent="0.3">
      <c r="B483" s="9" t="s">
        <v>417</v>
      </c>
      <c r="C483" s="8"/>
      <c r="D483" s="2">
        <v>5803.67</v>
      </c>
      <c r="E483" s="2"/>
    </row>
    <row r="484" spans="2:5" x14ac:dyDescent="0.3">
      <c r="B484" s="9" t="s">
        <v>418</v>
      </c>
      <c r="C484" s="8"/>
      <c r="D484" s="2">
        <v>3312</v>
      </c>
      <c r="E484" s="2"/>
    </row>
    <row r="485" spans="2:5" x14ac:dyDescent="0.3">
      <c r="B485" s="9" t="s">
        <v>419</v>
      </c>
      <c r="C485" s="8"/>
      <c r="D485" s="2">
        <v>3451</v>
      </c>
      <c r="E485" s="2"/>
    </row>
    <row r="486" spans="2:5" x14ac:dyDescent="0.3">
      <c r="B486" s="9" t="s">
        <v>420</v>
      </c>
      <c r="C486" s="8"/>
      <c r="D486" s="2">
        <v>8022.7999999999993</v>
      </c>
      <c r="E486" s="2"/>
    </row>
    <row r="487" spans="2:5" x14ac:dyDescent="0.3">
      <c r="B487" s="9" t="s">
        <v>421</v>
      </c>
      <c r="C487" s="8"/>
      <c r="D487" s="2">
        <v>3595.73</v>
      </c>
      <c r="E487" s="2"/>
    </row>
    <row r="488" spans="2:5" x14ac:dyDescent="0.3">
      <c r="B488" s="9" t="s">
        <v>422</v>
      </c>
      <c r="C488" s="8"/>
      <c r="D488" s="2">
        <v>7200</v>
      </c>
      <c r="E488" s="2"/>
    </row>
    <row r="489" spans="2:5" x14ac:dyDescent="0.3">
      <c r="B489" s="9" t="s">
        <v>214</v>
      </c>
      <c r="C489" s="8"/>
      <c r="D489" s="2">
        <v>72072.700000000026</v>
      </c>
      <c r="E489" s="2"/>
    </row>
    <row r="490" spans="2:5" x14ac:dyDescent="0.3">
      <c r="B490" s="9" t="s">
        <v>423</v>
      </c>
      <c r="C490" s="8"/>
      <c r="D490" s="2">
        <v>5297</v>
      </c>
      <c r="E490" s="2"/>
    </row>
    <row r="491" spans="2:5" x14ac:dyDescent="0.3">
      <c r="B491" s="9" t="s">
        <v>424</v>
      </c>
      <c r="C491" s="8"/>
      <c r="D491" s="2">
        <v>699</v>
      </c>
      <c r="E491" s="2"/>
    </row>
    <row r="492" spans="2:5" x14ac:dyDescent="0.3">
      <c r="B492" s="9" t="s">
        <v>249</v>
      </c>
      <c r="C492" s="8"/>
      <c r="D492" s="2">
        <v>156287.07999999999</v>
      </c>
      <c r="E492" s="2"/>
    </row>
    <row r="493" spans="2:5" x14ac:dyDescent="0.3">
      <c r="B493" s="9" t="s">
        <v>218</v>
      </c>
      <c r="C493" s="8"/>
      <c r="D493" s="2">
        <v>590</v>
      </c>
      <c r="E493" s="2"/>
    </row>
    <row r="494" spans="2:5" x14ac:dyDescent="0.3">
      <c r="B494" s="9" t="s">
        <v>425</v>
      </c>
      <c r="C494" s="8"/>
      <c r="D494" s="2">
        <v>34900</v>
      </c>
      <c r="E494" s="2"/>
    </row>
    <row r="495" spans="2:5" x14ac:dyDescent="0.3">
      <c r="B495" s="9" t="s">
        <v>426</v>
      </c>
      <c r="C495" s="8"/>
      <c r="D495" s="2">
        <v>71183.87999999999</v>
      </c>
      <c r="E495" s="2"/>
    </row>
    <row r="496" spans="2:5" x14ac:dyDescent="0.3">
      <c r="B496" s="9" t="s">
        <v>427</v>
      </c>
      <c r="C496" s="8"/>
      <c r="D496" s="2">
        <v>208.2</v>
      </c>
      <c r="E496" s="2"/>
    </row>
    <row r="497" spans="1:5" x14ac:dyDescent="0.3">
      <c r="B497" s="9" t="s">
        <v>428</v>
      </c>
      <c r="C497" s="8"/>
      <c r="D497" s="2">
        <v>7445.3</v>
      </c>
      <c r="E497" s="2"/>
    </row>
    <row r="498" spans="1:5" x14ac:dyDescent="0.3">
      <c r="B498" s="9" t="s">
        <v>429</v>
      </c>
      <c r="C498" s="8"/>
      <c r="D498" s="2">
        <v>10845.9</v>
      </c>
      <c r="E498" s="2"/>
    </row>
    <row r="499" spans="1:5" x14ac:dyDescent="0.3">
      <c r="B499" s="9" t="s">
        <v>430</v>
      </c>
      <c r="C499" s="8"/>
      <c r="D499" s="2">
        <v>4150</v>
      </c>
      <c r="E499" s="2"/>
    </row>
    <row r="500" spans="1:5" x14ac:dyDescent="0.3">
      <c r="B500" s="9" t="s">
        <v>223</v>
      </c>
      <c r="C500" s="8"/>
      <c r="D500" s="2">
        <v>30159.39</v>
      </c>
      <c r="E500" s="2"/>
    </row>
    <row r="501" spans="1:5" x14ac:dyDescent="0.3">
      <c r="B501" s="9" t="s">
        <v>431</v>
      </c>
      <c r="C501" s="8"/>
      <c r="D501" s="2">
        <v>15400</v>
      </c>
      <c r="E501" s="2"/>
    </row>
    <row r="502" spans="1:5" x14ac:dyDescent="0.3">
      <c r="B502" s="9" t="s">
        <v>432</v>
      </c>
      <c r="C502" s="8"/>
      <c r="D502" s="2">
        <v>910.56000000000006</v>
      </c>
      <c r="E502" s="2"/>
    </row>
    <row r="503" spans="1:5" x14ac:dyDescent="0.3">
      <c r="B503" s="9" t="s">
        <v>433</v>
      </c>
      <c r="C503" s="8"/>
      <c r="D503" s="2">
        <v>20176.600000000002</v>
      </c>
      <c r="E503" s="2"/>
    </row>
    <row r="504" spans="1:5" x14ac:dyDescent="0.3">
      <c r="B504" s="9" t="s">
        <v>434</v>
      </c>
      <c r="C504" s="8"/>
      <c r="D504" s="2">
        <v>2632</v>
      </c>
      <c r="E504" s="2"/>
    </row>
    <row r="505" spans="1:5" x14ac:dyDescent="0.3">
      <c r="B505" s="9" t="s">
        <v>435</v>
      </c>
      <c r="C505" s="8"/>
      <c r="D505" s="2">
        <v>25336.6</v>
      </c>
      <c r="E505" s="2"/>
    </row>
    <row r="506" spans="1:5" x14ac:dyDescent="0.3">
      <c r="A506" s="17" t="s">
        <v>436</v>
      </c>
      <c r="B506" s="16"/>
      <c r="C506" s="7">
        <f>D507+D508+D509</f>
        <v>38726.93</v>
      </c>
      <c r="E506" s="2"/>
    </row>
    <row r="507" spans="1:5" x14ac:dyDescent="0.3">
      <c r="B507" s="9" t="s">
        <v>437</v>
      </c>
      <c r="C507" s="8"/>
      <c r="D507" s="2">
        <v>19684.57</v>
      </c>
      <c r="E507" s="2"/>
    </row>
    <row r="508" spans="1:5" x14ac:dyDescent="0.3">
      <c r="B508" s="9" t="s">
        <v>173</v>
      </c>
      <c r="C508" s="8"/>
      <c r="D508" s="2">
        <f>5934.77+2363.66</f>
        <v>8298.43</v>
      </c>
      <c r="E508" s="2"/>
    </row>
    <row r="509" spans="1:5" x14ac:dyDescent="0.3">
      <c r="B509" s="9" t="s">
        <v>438</v>
      </c>
      <c r="C509" s="8"/>
      <c r="D509" s="2">
        <v>10743.93</v>
      </c>
      <c r="E509" s="2"/>
    </row>
    <row r="510" spans="1:5" x14ac:dyDescent="0.3">
      <c r="A510" s="16" t="s">
        <v>439</v>
      </c>
      <c r="B510" s="16"/>
      <c r="C510" s="7">
        <f>SUM(D511:D518)</f>
        <v>88065.64</v>
      </c>
      <c r="E510" s="2"/>
    </row>
    <row r="511" spans="1:5" x14ac:dyDescent="0.3">
      <c r="B511" s="9" t="s">
        <v>440</v>
      </c>
      <c r="C511" s="8"/>
      <c r="D511" s="2">
        <v>13011.16</v>
      </c>
      <c r="E511" s="2"/>
    </row>
    <row r="512" spans="1:5" x14ac:dyDescent="0.3">
      <c r="B512" s="9" t="s">
        <v>441</v>
      </c>
      <c r="C512" s="8"/>
      <c r="D512" s="2">
        <v>29993.95</v>
      </c>
      <c r="E512" s="2"/>
    </row>
    <row r="513" spans="1:5" x14ac:dyDescent="0.3">
      <c r="B513" s="9" t="s">
        <v>442</v>
      </c>
      <c r="C513" s="8"/>
      <c r="D513" s="2">
        <v>8476.239999999998</v>
      </c>
      <c r="E513" s="2"/>
    </row>
    <row r="514" spans="1:5" x14ac:dyDescent="0.3">
      <c r="B514" s="9" t="s">
        <v>443</v>
      </c>
      <c r="C514" s="8"/>
      <c r="D514" s="2">
        <v>495</v>
      </c>
      <c r="E514" s="2"/>
    </row>
    <row r="515" spans="1:5" x14ac:dyDescent="0.3">
      <c r="B515" s="9" t="s">
        <v>444</v>
      </c>
      <c r="C515" s="8"/>
      <c r="D515" s="2">
        <v>8756.7999999999993</v>
      </c>
      <c r="E515" s="2"/>
    </row>
    <row r="516" spans="1:5" x14ac:dyDescent="0.3">
      <c r="B516" s="9" t="s">
        <v>173</v>
      </c>
      <c r="C516" s="8"/>
      <c r="D516" s="2">
        <v>24666.69</v>
      </c>
      <c r="E516" s="2"/>
    </row>
    <row r="517" spans="1:5" x14ac:dyDescent="0.3">
      <c r="B517" s="9" t="s">
        <v>445</v>
      </c>
      <c r="C517" s="8"/>
      <c r="D517" s="2">
        <f>69+614</f>
        <v>683</v>
      </c>
      <c r="E517" s="2"/>
    </row>
    <row r="518" spans="1:5" x14ac:dyDescent="0.3">
      <c r="B518" s="9" t="s">
        <v>446</v>
      </c>
      <c r="C518" s="8"/>
      <c r="D518" s="2">
        <v>1982.8</v>
      </c>
      <c r="E518" s="2"/>
    </row>
    <row r="519" spans="1:5" x14ac:dyDescent="0.3">
      <c r="A519" s="16" t="s">
        <v>447</v>
      </c>
      <c r="B519" s="16"/>
      <c r="C519" s="7">
        <f>SUM(D520:D524)</f>
        <v>3759.9900000000002</v>
      </c>
      <c r="E519" s="2"/>
    </row>
    <row r="520" spans="1:5" x14ac:dyDescent="0.3">
      <c r="B520" s="9" t="s">
        <v>442</v>
      </c>
      <c r="C520" s="8"/>
      <c r="D520" s="2">
        <v>690</v>
      </c>
      <c r="E520" s="2"/>
    </row>
    <row r="521" spans="1:5" x14ac:dyDescent="0.3">
      <c r="B521" s="9" t="s">
        <v>240</v>
      </c>
      <c r="C521" s="8"/>
      <c r="D521" s="2">
        <v>880</v>
      </c>
      <c r="E521" s="2"/>
    </row>
    <row r="522" spans="1:5" x14ac:dyDescent="0.3">
      <c r="B522" s="9" t="s">
        <v>173</v>
      </c>
      <c r="C522" s="8"/>
      <c r="D522" s="2">
        <v>699.59</v>
      </c>
      <c r="E522" s="2"/>
    </row>
    <row r="523" spans="1:5" x14ac:dyDescent="0.3">
      <c r="B523" s="9" t="s">
        <v>420</v>
      </c>
      <c r="C523" s="8"/>
      <c r="D523" s="2">
        <v>1120</v>
      </c>
      <c r="E523" s="2"/>
    </row>
    <row r="524" spans="1:5" x14ac:dyDescent="0.3">
      <c r="B524" s="9" t="s">
        <v>446</v>
      </c>
      <c r="C524" s="8"/>
      <c r="D524" s="2">
        <v>370.4</v>
      </c>
      <c r="E524" s="2"/>
    </row>
    <row r="525" spans="1:5" x14ac:dyDescent="0.3">
      <c r="A525" s="16" t="s">
        <v>448</v>
      </c>
      <c r="B525" s="16"/>
      <c r="C525" s="7">
        <f>D526</f>
        <v>4860</v>
      </c>
      <c r="E525" s="2"/>
    </row>
    <row r="526" spans="1:5" x14ac:dyDescent="0.3">
      <c r="B526" s="9" t="s">
        <v>449</v>
      </c>
      <c r="C526" s="8"/>
      <c r="D526" s="2">
        <v>4860</v>
      </c>
      <c r="E526" s="2"/>
    </row>
    <row r="527" spans="1:5" x14ac:dyDescent="0.3">
      <c r="A527" s="16" t="s">
        <v>450</v>
      </c>
      <c r="B527" s="16"/>
      <c r="C527" s="7">
        <f>SUM(D528:D530)</f>
        <v>103465.93000000001</v>
      </c>
      <c r="E527" s="2"/>
    </row>
    <row r="528" spans="1:5" x14ac:dyDescent="0.3">
      <c r="B528" s="9" t="s">
        <v>451</v>
      </c>
      <c r="C528" s="8"/>
      <c r="D528" s="2">
        <v>1281</v>
      </c>
      <c r="E528" s="2"/>
    </row>
    <row r="529" spans="1:5" x14ac:dyDescent="0.3">
      <c r="B529" s="9" t="s">
        <v>452</v>
      </c>
      <c r="C529" s="8"/>
      <c r="D529" s="2">
        <v>20046.47</v>
      </c>
      <c r="E529" s="2"/>
    </row>
    <row r="530" spans="1:5" x14ac:dyDescent="0.3">
      <c r="B530" s="9" t="s">
        <v>453</v>
      </c>
      <c r="C530" s="8"/>
      <c r="D530" s="2">
        <v>82138.460000000006</v>
      </c>
      <c r="E530" s="2"/>
    </row>
    <row r="531" spans="1:5" x14ac:dyDescent="0.3">
      <c r="A531" s="16" t="s">
        <v>454</v>
      </c>
      <c r="B531" s="16"/>
      <c r="C531" s="7">
        <f>SUM(D532:D539)</f>
        <v>928908.92999999993</v>
      </c>
      <c r="E531" s="2"/>
    </row>
    <row r="532" spans="1:5" x14ac:dyDescent="0.3">
      <c r="B532" s="9" t="s">
        <v>455</v>
      </c>
      <c r="C532" s="8"/>
      <c r="D532" s="2">
        <v>63234</v>
      </c>
      <c r="E532" s="2"/>
    </row>
    <row r="533" spans="1:5" x14ac:dyDescent="0.3">
      <c r="B533" s="9" t="s">
        <v>456</v>
      </c>
      <c r="C533" s="8"/>
      <c r="D533" s="2">
        <v>44213.119999999995</v>
      </c>
      <c r="E533" s="2"/>
    </row>
    <row r="534" spans="1:5" x14ac:dyDescent="0.3">
      <c r="B534" s="9" t="s">
        <v>457</v>
      </c>
      <c r="C534" s="8"/>
      <c r="D534" s="2">
        <v>4666.68</v>
      </c>
      <c r="E534" s="2"/>
    </row>
    <row r="535" spans="1:5" x14ac:dyDescent="0.3">
      <c r="B535" s="9" t="s">
        <v>458</v>
      </c>
      <c r="C535" s="8"/>
      <c r="D535" s="2">
        <v>128234</v>
      </c>
      <c r="E535" s="2"/>
    </row>
    <row r="536" spans="1:5" x14ac:dyDescent="0.3">
      <c r="B536" s="9" t="s">
        <v>459</v>
      </c>
      <c r="C536" s="8"/>
      <c r="D536" s="2">
        <v>634917.13</v>
      </c>
      <c r="E536" s="2"/>
    </row>
    <row r="537" spans="1:5" x14ac:dyDescent="0.3">
      <c r="B537" s="9" t="s">
        <v>173</v>
      </c>
      <c r="C537" s="8"/>
      <c r="D537" s="2">
        <v>1716</v>
      </c>
      <c r="E537" s="2"/>
    </row>
    <row r="538" spans="1:5" x14ac:dyDescent="0.3">
      <c r="B538" s="9" t="s">
        <v>460</v>
      </c>
      <c r="C538" s="8"/>
      <c r="D538" s="2">
        <f>43778+1480+370</f>
        <v>45628</v>
      </c>
      <c r="E538" s="2"/>
    </row>
    <row r="539" spans="1:5" x14ac:dyDescent="0.3">
      <c r="B539" s="9" t="s">
        <v>461</v>
      </c>
      <c r="C539" s="8"/>
      <c r="D539" s="2">
        <v>6300</v>
      </c>
      <c r="E539" s="2"/>
    </row>
    <row r="540" spans="1:5" x14ac:dyDescent="0.3">
      <c r="A540" s="16" t="s">
        <v>462</v>
      </c>
      <c r="B540" s="16"/>
      <c r="C540" s="7">
        <f>SUM(D541:D544)</f>
        <v>256783.29</v>
      </c>
      <c r="E540" s="2"/>
    </row>
    <row r="541" spans="1:5" x14ac:dyDescent="0.3">
      <c r="B541" s="9" t="s">
        <v>464</v>
      </c>
      <c r="C541" s="8"/>
      <c r="D541" s="2">
        <v>133763.79999999999</v>
      </c>
      <c r="E541" s="2"/>
    </row>
    <row r="542" spans="1:5" x14ac:dyDescent="0.3">
      <c r="B542" s="9" t="s">
        <v>465</v>
      </c>
      <c r="C542" s="8"/>
      <c r="D542" s="2">
        <v>57154.320000000007</v>
      </c>
      <c r="E542" s="2"/>
    </row>
    <row r="543" spans="1:5" x14ac:dyDescent="0.3">
      <c r="B543" s="9" t="s">
        <v>173</v>
      </c>
      <c r="C543" s="8"/>
      <c r="D543" s="2">
        <v>45177.41</v>
      </c>
      <c r="E543" s="2"/>
    </row>
    <row r="544" spans="1:5" x14ac:dyDescent="0.3">
      <c r="B544" s="9" t="s">
        <v>466</v>
      </c>
      <c r="C544" s="8"/>
      <c r="D544" s="2">
        <v>20687.760000000002</v>
      </c>
      <c r="E544" s="2"/>
    </row>
    <row r="545" spans="1:5" x14ac:dyDescent="0.3">
      <c r="A545" s="16" t="s">
        <v>467</v>
      </c>
      <c r="B545" s="16"/>
      <c r="C545" s="7">
        <f>SUM(D546:D547)</f>
        <v>39630.36</v>
      </c>
      <c r="E545" s="2"/>
    </row>
    <row r="546" spans="1:5" x14ac:dyDescent="0.3">
      <c r="B546" s="9" t="s">
        <v>468</v>
      </c>
      <c r="C546" s="8"/>
      <c r="D546" s="2">
        <f>7361.57+29810.22</f>
        <v>37171.79</v>
      </c>
      <c r="E546" s="2"/>
    </row>
    <row r="547" spans="1:5" x14ac:dyDescent="0.3">
      <c r="B547" s="9" t="s">
        <v>173</v>
      </c>
      <c r="C547" s="8"/>
      <c r="D547" s="2">
        <v>2458.5700000000002</v>
      </c>
      <c r="E547" s="2"/>
    </row>
    <row r="548" spans="1:5" x14ac:dyDescent="0.3">
      <c r="A548" s="16" t="s">
        <v>469</v>
      </c>
      <c r="B548" s="16"/>
      <c r="C548" s="7">
        <f>SUM(D549:D550)</f>
        <v>635001.67000000004</v>
      </c>
      <c r="E548" s="2"/>
    </row>
    <row r="549" spans="1:5" x14ac:dyDescent="0.3">
      <c r="B549" s="9" t="s">
        <v>468</v>
      </c>
      <c r="C549" s="8"/>
      <c r="D549" s="2">
        <f>337460.94+7933.58+187690.56</f>
        <v>533085.08000000007</v>
      </c>
      <c r="E549" s="2"/>
    </row>
    <row r="550" spans="1:5" x14ac:dyDescent="0.3">
      <c r="B550" s="9" t="s">
        <v>173</v>
      </c>
      <c r="C550" s="8"/>
      <c r="D550" s="2">
        <f>18769.06+83147.53</f>
        <v>101916.59</v>
      </c>
      <c r="E550" s="2"/>
    </row>
    <row r="551" spans="1:5" x14ac:dyDescent="0.3">
      <c r="A551" s="16" t="s">
        <v>470</v>
      </c>
      <c r="B551" s="16"/>
      <c r="C551" s="7">
        <f>SUM(D552:D553)</f>
        <v>17465.18</v>
      </c>
      <c r="E551" s="2"/>
    </row>
    <row r="552" spans="1:5" x14ac:dyDescent="0.3">
      <c r="B552" s="9" t="s">
        <v>173</v>
      </c>
      <c r="C552" s="8"/>
      <c r="D552" s="2">
        <v>8203.0499999999993</v>
      </c>
      <c r="E552" s="2"/>
    </row>
    <row r="553" spans="1:5" x14ac:dyDescent="0.3">
      <c r="B553" s="9" t="s">
        <v>471</v>
      </c>
      <c r="C553" s="8"/>
      <c r="D553" s="2">
        <v>9262.130000000001</v>
      </c>
      <c r="E553" s="2"/>
    </row>
    <row r="554" spans="1:5" x14ac:dyDescent="0.3">
      <c r="A554" s="16" t="s">
        <v>472</v>
      </c>
      <c r="B554" s="16"/>
      <c r="C554" s="7">
        <f>SUM(D555:D556)</f>
        <v>364823.11000000004</v>
      </c>
      <c r="E554" s="2"/>
    </row>
    <row r="555" spans="1:5" x14ac:dyDescent="0.3">
      <c r="B555" s="9" t="s">
        <v>473</v>
      </c>
      <c r="C555" s="8"/>
      <c r="D555" s="2">
        <v>328382.67000000004</v>
      </c>
      <c r="E555" s="2"/>
    </row>
    <row r="556" spans="1:5" x14ac:dyDescent="0.3">
      <c r="B556" s="9" t="s">
        <v>173</v>
      </c>
      <c r="C556" s="8"/>
      <c r="D556" s="2">
        <v>36440.44</v>
      </c>
      <c r="E556" s="2"/>
    </row>
    <row r="557" spans="1:5" x14ac:dyDescent="0.3">
      <c r="A557" s="16" t="s">
        <v>474</v>
      </c>
      <c r="B557" s="16"/>
      <c r="C557" s="7">
        <f>SUM(D558:D560)</f>
        <v>241692.68</v>
      </c>
      <c r="E557" s="2"/>
    </row>
    <row r="558" spans="1:5" x14ac:dyDescent="0.3">
      <c r="B558" s="9" t="s">
        <v>475</v>
      </c>
      <c r="C558" s="8"/>
      <c r="D558" s="2">
        <v>102236.84</v>
      </c>
      <c r="E558" s="2"/>
    </row>
    <row r="559" spans="1:5" x14ac:dyDescent="0.3">
      <c r="B559" s="9" t="s">
        <v>173</v>
      </c>
      <c r="C559" s="8"/>
      <c r="D559" s="2">
        <v>43213.09</v>
      </c>
      <c r="E559" s="2"/>
    </row>
    <row r="560" spans="1:5" x14ac:dyDescent="0.3">
      <c r="B560" s="9" t="s">
        <v>476</v>
      </c>
      <c r="C560" s="8"/>
      <c r="D560" s="2">
        <v>96242.75</v>
      </c>
      <c r="E560" s="2"/>
    </row>
    <row r="561" spans="1:5" x14ac:dyDescent="0.3">
      <c r="A561" s="16" t="s">
        <v>477</v>
      </c>
      <c r="B561" s="16"/>
      <c r="C561" s="7">
        <f>SUM(D562:D563)</f>
        <v>11923.119999999999</v>
      </c>
      <c r="E561" s="2"/>
    </row>
    <row r="562" spans="1:5" x14ac:dyDescent="0.3">
      <c r="B562" s="9" t="s">
        <v>478</v>
      </c>
      <c r="C562" s="8"/>
      <c r="D562" s="2">
        <v>4708.29</v>
      </c>
      <c r="E562" s="2"/>
    </row>
    <row r="563" spans="1:5" x14ac:dyDescent="0.3">
      <c r="B563" s="9" t="s">
        <v>479</v>
      </c>
      <c r="C563" s="8"/>
      <c r="D563" s="2">
        <v>7214.83</v>
      </c>
      <c r="E563" s="2"/>
    </row>
    <row r="564" spans="1:5" x14ac:dyDescent="0.3">
      <c r="A564" s="16" t="s">
        <v>480</v>
      </c>
      <c r="B564" s="16"/>
      <c r="C564" s="7">
        <f>SUM(D565:D574)</f>
        <v>349575.21</v>
      </c>
      <c r="E564" s="2"/>
    </row>
    <row r="565" spans="1:5" x14ac:dyDescent="0.3">
      <c r="B565" s="9" t="s">
        <v>481</v>
      </c>
      <c r="C565" s="8"/>
      <c r="D565" s="2">
        <v>6400</v>
      </c>
      <c r="E565" s="2"/>
    </row>
    <row r="566" spans="1:5" x14ac:dyDescent="0.3">
      <c r="B566" s="9" t="s">
        <v>482</v>
      </c>
      <c r="C566" s="8"/>
      <c r="D566" s="2">
        <f>157000+36750</f>
        <v>193750</v>
      </c>
      <c r="E566" s="2"/>
    </row>
    <row r="567" spans="1:5" x14ac:dyDescent="0.3">
      <c r="B567" s="9" t="s">
        <v>483</v>
      </c>
      <c r="C567" s="8"/>
      <c r="D567" s="2">
        <v>47311.88</v>
      </c>
      <c r="E567" s="2"/>
    </row>
    <row r="568" spans="1:5" x14ac:dyDescent="0.3">
      <c r="B568" s="9" t="s">
        <v>484</v>
      </c>
      <c r="C568" s="8"/>
      <c r="D568" s="2">
        <v>7899.16</v>
      </c>
      <c r="E568" s="2"/>
    </row>
    <row r="569" spans="1:5" x14ac:dyDescent="0.3">
      <c r="B569" s="9" t="s">
        <v>173</v>
      </c>
      <c r="C569" s="8"/>
      <c r="D569" s="2">
        <f>34540+38771.67</f>
        <v>73311.67</v>
      </c>
      <c r="E569" s="2"/>
    </row>
    <row r="570" spans="1:5" x14ac:dyDescent="0.3">
      <c r="B570" s="9" t="s">
        <v>485</v>
      </c>
      <c r="C570" s="8"/>
      <c r="D570" s="2">
        <v>4500</v>
      </c>
      <c r="E570" s="2"/>
    </row>
    <row r="571" spans="1:5" x14ac:dyDescent="0.3">
      <c r="B571" s="9" t="s">
        <v>486</v>
      </c>
      <c r="C571" s="8"/>
      <c r="D571" s="2">
        <v>945</v>
      </c>
      <c r="E571" s="2"/>
    </row>
    <row r="572" spans="1:5" x14ac:dyDescent="0.3">
      <c r="B572" s="9" t="s">
        <v>487</v>
      </c>
      <c r="C572" s="8"/>
      <c r="D572" s="2">
        <v>9464.380000000001</v>
      </c>
      <c r="E572" s="2"/>
    </row>
    <row r="573" spans="1:5" x14ac:dyDescent="0.3">
      <c r="B573" s="9" t="s">
        <v>488</v>
      </c>
      <c r="C573" s="8"/>
      <c r="D573" s="2">
        <v>3913.76</v>
      </c>
      <c r="E573" s="2"/>
    </row>
    <row r="574" spans="1:5" x14ac:dyDescent="0.3">
      <c r="B574" s="9" t="s">
        <v>489</v>
      </c>
      <c r="C574" s="8"/>
      <c r="D574" s="2">
        <v>2079.36</v>
      </c>
      <c r="E574" s="2"/>
    </row>
    <row r="575" spans="1:5" x14ac:dyDescent="0.3">
      <c r="A575" s="16" t="s">
        <v>490</v>
      </c>
      <c r="B575" s="16"/>
      <c r="C575" s="7">
        <f>SUM(D576:D585)</f>
        <v>1015541.9400000001</v>
      </c>
      <c r="E575" s="2"/>
    </row>
    <row r="576" spans="1:5" x14ac:dyDescent="0.3">
      <c r="B576" s="9" t="s">
        <v>491</v>
      </c>
      <c r="C576" s="8"/>
      <c r="D576" s="2">
        <v>18932.5</v>
      </c>
      <c r="E576" s="2"/>
    </row>
    <row r="577" spans="1:5" x14ac:dyDescent="0.3">
      <c r="B577" s="9" t="s">
        <v>492</v>
      </c>
      <c r="C577" s="8"/>
      <c r="D577" s="2">
        <v>573108.81000000006</v>
      </c>
      <c r="E577" s="2"/>
    </row>
    <row r="578" spans="1:5" x14ac:dyDescent="0.3">
      <c r="B578" s="9" t="s">
        <v>493</v>
      </c>
      <c r="C578" s="8"/>
      <c r="D578" s="2">
        <v>17000</v>
      </c>
      <c r="E578" s="2"/>
    </row>
    <row r="579" spans="1:5" x14ac:dyDescent="0.3">
      <c r="B579" s="9" t="s">
        <v>494</v>
      </c>
      <c r="C579" s="8"/>
      <c r="D579" s="2">
        <v>10077.49</v>
      </c>
      <c r="E579" s="2"/>
    </row>
    <row r="580" spans="1:5" x14ac:dyDescent="0.3">
      <c r="B580" s="9" t="s">
        <v>495</v>
      </c>
      <c r="C580" s="8"/>
      <c r="D580" s="2">
        <v>28900</v>
      </c>
      <c r="E580" s="2"/>
    </row>
    <row r="581" spans="1:5" x14ac:dyDescent="0.3">
      <c r="B581" s="9" t="s">
        <v>173</v>
      </c>
      <c r="C581" s="8"/>
      <c r="D581" s="2">
        <v>182176.22999999998</v>
      </c>
      <c r="E581" s="2"/>
    </row>
    <row r="582" spans="1:5" x14ac:dyDescent="0.3">
      <c r="B582" s="9" t="s">
        <v>496</v>
      </c>
      <c r="C582" s="8"/>
      <c r="D582" s="2">
        <v>8000</v>
      </c>
      <c r="E582" s="2"/>
    </row>
    <row r="583" spans="1:5" x14ac:dyDescent="0.3">
      <c r="B583" s="9" t="s">
        <v>497</v>
      </c>
      <c r="C583" s="8"/>
      <c r="D583" s="2">
        <v>27500</v>
      </c>
      <c r="E583" s="2"/>
    </row>
    <row r="584" spans="1:5" x14ac:dyDescent="0.3">
      <c r="B584" s="9" t="s">
        <v>498</v>
      </c>
      <c r="C584" s="8"/>
      <c r="D584" s="2">
        <v>117898.10000000002</v>
      </c>
      <c r="E584" s="2"/>
    </row>
    <row r="585" spans="1:5" x14ac:dyDescent="0.3">
      <c r="B585" s="9" t="s">
        <v>499</v>
      </c>
      <c r="C585" s="8"/>
      <c r="D585" s="2">
        <v>31948.81</v>
      </c>
      <c r="E585" s="2"/>
    </row>
    <row r="586" spans="1:5" x14ac:dyDescent="0.3">
      <c r="A586" s="16" t="s">
        <v>500</v>
      </c>
      <c r="B586" s="16"/>
      <c r="C586" s="7">
        <f>SUM(D587:D589)</f>
        <v>77710.09</v>
      </c>
      <c r="E586" s="2"/>
    </row>
    <row r="587" spans="1:5" x14ac:dyDescent="0.3">
      <c r="B587" s="11" t="s">
        <v>605</v>
      </c>
      <c r="C587" s="8"/>
      <c r="D587" s="2">
        <v>34091.94</v>
      </c>
      <c r="E587" s="2"/>
    </row>
    <row r="588" spans="1:5" x14ac:dyDescent="0.3">
      <c r="B588" s="9" t="s">
        <v>501</v>
      </c>
      <c r="C588" s="8"/>
      <c r="D588" s="2">
        <v>26000</v>
      </c>
      <c r="E588" s="2"/>
    </row>
    <row r="589" spans="1:5" x14ac:dyDescent="0.3">
      <c r="B589" s="9" t="s">
        <v>173</v>
      </c>
      <c r="C589" s="8"/>
      <c r="D589" s="2">
        <v>17618.149999999998</v>
      </c>
      <c r="E589" s="2"/>
    </row>
    <row r="590" spans="1:5" x14ac:dyDescent="0.3">
      <c r="A590" s="16" t="s">
        <v>502</v>
      </c>
      <c r="B590" s="16"/>
      <c r="C590" s="7">
        <f>SUM(D591:D593)</f>
        <v>30147.690000000002</v>
      </c>
      <c r="E590" s="2"/>
    </row>
    <row r="591" spans="1:5" x14ac:dyDescent="0.3">
      <c r="B591" s="9" t="s">
        <v>173</v>
      </c>
      <c r="C591" s="8"/>
      <c r="D591" s="2">
        <v>4440.2300000000005</v>
      </c>
      <c r="E591" s="2"/>
    </row>
    <row r="592" spans="1:5" x14ac:dyDescent="0.3">
      <c r="B592" s="9" t="s">
        <v>503</v>
      </c>
      <c r="C592" s="8"/>
      <c r="D592" s="2">
        <v>20182.810000000001</v>
      </c>
      <c r="E592" s="2"/>
    </row>
    <row r="593" spans="1:5" x14ac:dyDescent="0.3">
      <c r="B593" s="9" t="s">
        <v>504</v>
      </c>
      <c r="C593" s="8"/>
      <c r="D593" s="2">
        <v>5524.65</v>
      </c>
      <c r="E593" s="2"/>
    </row>
    <row r="594" spans="1:5" x14ac:dyDescent="0.3">
      <c r="A594" s="16" t="s">
        <v>505</v>
      </c>
      <c r="B594" s="16"/>
      <c r="C594" s="7">
        <f>SUM(D595:D599)</f>
        <v>144935.33000000002</v>
      </c>
      <c r="E594" s="2"/>
    </row>
    <row r="595" spans="1:5" x14ac:dyDescent="0.3">
      <c r="B595" s="9" t="s">
        <v>506</v>
      </c>
      <c r="C595" s="8"/>
      <c r="D595" s="2">
        <v>12350</v>
      </c>
      <c r="E595" s="2"/>
    </row>
    <row r="596" spans="1:5" x14ac:dyDescent="0.3">
      <c r="B596" s="9" t="s">
        <v>507</v>
      </c>
      <c r="C596" s="8"/>
      <c r="D596" s="2">
        <v>22194</v>
      </c>
      <c r="E596" s="2"/>
    </row>
    <row r="597" spans="1:5" x14ac:dyDescent="0.3">
      <c r="B597" s="9" t="s">
        <v>173</v>
      </c>
      <c r="C597" s="8"/>
      <c r="D597" s="2">
        <v>33191.42</v>
      </c>
      <c r="E597" s="2"/>
    </row>
    <row r="598" spans="1:5" x14ac:dyDescent="0.3">
      <c r="B598" s="9" t="s">
        <v>249</v>
      </c>
      <c r="C598" s="8"/>
      <c r="D598" s="2">
        <f>4080+22405.4</f>
        <v>26485.4</v>
      </c>
      <c r="E598" s="2"/>
    </row>
    <row r="599" spans="1:5" x14ac:dyDescent="0.3">
      <c r="B599" s="9" t="s">
        <v>499</v>
      </c>
      <c r="C599" s="8"/>
      <c r="D599" s="2">
        <v>50714.51</v>
      </c>
      <c r="E599" s="2"/>
    </row>
    <row r="600" spans="1:5" x14ac:dyDescent="0.3">
      <c r="A600" s="16" t="s">
        <v>508</v>
      </c>
      <c r="B600" s="16"/>
      <c r="C600" s="7">
        <f>SUM(D601:D612)</f>
        <v>156079.65</v>
      </c>
      <c r="E600" s="2"/>
    </row>
    <row r="601" spans="1:5" x14ac:dyDescent="0.3">
      <c r="B601" s="9" t="s">
        <v>509</v>
      </c>
      <c r="C601" s="8"/>
      <c r="D601" s="2">
        <v>800</v>
      </c>
      <c r="E601" s="2"/>
    </row>
    <row r="602" spans="1:5" x14ac:dyDescent="0.3">
      <c r="B602" s="9" t="s">
        <v>510</v>
      </c>
      <c r="C602" s="8"/>
      <c r="D602" s="2">
        <v>37244.130000000005</v>
      </c>
      <c r="E602" s="2"/>
    </row>
    <row r="603" spans="1:5" x14ac:dyDescent="0.3">
      <c r="B603" s="9" t="s">
        <v>511</v>
      </c>
      <c r="C603" s="8"/>
      <c r="D603" s="2">
        <v>79981.14</v>
      </c>
      <c r="E603" s="2"/>
    </row>
    <row r="604" spans="1:5" x14ac:dyDescent="0.3">
      <c r="B604" s="9" t="s">
        <v>149</v>
      </c>
      <c r="C604" s="8"/>
      <c r="D604" s="2">
        <v>3710.62</v>
      </c>
      <c r="E604" s="2"/>
    </row>
    <row r="605" spans="1:5" x14ac:dyDescent="0.3">
      <c r="B605" s="9" t="s">
        <v>512</v>
      </c>
      <c r="C605" s="8"/>
      <c r="D605" s="2">
        <v>933.42</v>
      </c>
      <c r="E605" s="2"/>
    </row>
    <row r="606" spans="1:5" x14ac:dyDescent="0.3">
      <c r="B606" s="9" t="s">
        <v>513</v>
      </c>
      <c r="C606" s="8"/>
      <c r="D606" s="2">
        <v>1869.2100000000003</v>
      </c>
      <c r="E606" s="2"/>
    </row>
    <row r="607" spans="1:5" x14ac:dyDescent="0.3">
      <c r="B607" s="9" t="s">
        <v>173</v>
      </c>
      <c r="C607" s="8"/>
      <c r="D607" s="2">
        <v>16670.09</v>
      </c>
      <c r="E607" s="2"/>
    </row>
    <row r="608" spans="1:5" x14ac:dyDescent="0.3">
      <c r="B608" s="9" t="s">
        <v>514</v>
      </c>
      <c r="C608" s="8"/>
      <c r="D608" s="2">
        <v>9570.9</v>
      </c>
      <c r="E608" s="2"/>
    </row>
    <row r="609" spans="1:5" x14ac:dyDescent="0.3">
      <c r="B609" s="9" t="s">
        <v>515</v>
      </c>
      <c r="C609" s="8"/>
      <c r="D609" s="2">
        <v>1537.4</v>
      </c>
      <c r="E609" s="2"/>
    </row>
    <row r="610" spans="1:5" x14ac:dyDescent="0.3">
      <c r="B610" s="9" t="s">
        <v>516</v>
      </c>
      <c r="C610" s="8"/>
      <c r="D610" s="2">
        <v>1260</v>
      </c>
      <c r="E610" s="2"/>
    </row>
    <row r="611" spans="1:5" x14ac:dyDescent="0.3">
      <c r="B611" s="9" t="s">
        <v>517</v>
      </c>
      <c r="C611" s="8"/>
      <c r="D611" s="2">
        <v>1982.74</v>
      </c>
      <c r="E611" s="2"/>
    </row>
    <row r="612" spans="1:5" x14ac:dyDescent="0.3">
      <c r="B612" s="9" t="s">
        <v>518</v>
      </c>
      <c r="C612" s="8"/>
      <c r="D612" s="2">
        <v>520</v>
      </c>
      <c r="E612" s="2"/>
    </row>
    <row r="613" spans="1:5" x14ac:dyDescent="0.3">
      <c r="A613" s="16" t="s">
        <v>519</v>
      </c>
      <c r="B613" s="16"/>
      <c r="C613" s="7">
        <f>D614+D615</f>
        <v>89015.02</v>
      </c>
      <c r="E613" s="2"/>
    </row>
    <row r="614" spans="1:5" x14ac:dyDescent="0.3">
      <c r="B614" s="9" t="s">
        <v>173</v>
      </c>
      <c r="C614" s="8"/>
      <c r="D614" s="2">
        <v>21877.759999999998</v>
      </c>
      <c r="E614" s="2"/>
    </row>
    <row r="615" spans="1:5" x14ac:dyDescent="0.3">
      <c r="B615" s="9" t="s">
        <v>520</v>
      </c>
      <c r="C615" s="8"/>
      <c r="D615" s="2">
        <v>67137.260000000009</v>
      </c>
      <c r="E615" s="2"/>
    </row>
    <row r="616" spans="1:5" x14ac:dyDescent="0.3">
      <c r="A616" s="16" t="s">
        <v>521</v>
      </c>
      <c r="B616" s="16"/>
      <c r="C616" s="7">
        <f>SUM(D617:D618)</f>
        <v>12631.06</v>
      </c>
      <c r="E616" s="2"/>
    </row>
    <row r="617" spans="1:5" x14ac:dyDescent="0.3">
      <c r="B617" s="9" t="s">
        <v>173</v>
      </c>
      <c r="C617" s="8"/>
      <c r="D617" s="2">
        <v>885.06</v>
      </c>
      <c r="E617" s="2"/>
    </row>
    <row r="618" spans="1:5" x14ac:dyDescent="0.3">
      <c r="B618" s="9" t="s">
        <v>246</v>
      </c>
      <c r="C618" s="8"/>
      <c r="D618" s="2">
        <v>11746</v>
      </c>
      <c r="E618" s="2"/>
    </row>
    <row r="619" spans="1:5" x14ac:dyDescent="0.3">
      <c r="A619" s="16" t="s">
        <v>522</v>
      </c>
      <c r="B619" s="16"/>
      <c r="C619" s="7">
        <f>SUM(D620:D633)</f>
        <v>2678884.06</v>
      </c>
      <c r="E619" s="2"/>
    </row>
    <row r="620" spans="1:5" x14ac:dyDescent="0.3">
      <c r="B620" s="9" t="s">
        <v>453</v>
      </c>
      <c r="C620" s="8"/>
      <c r="D620" s="2">
        <v>24000</v>
      </c>
      <c r="E620" s="2"/>
    </row>
    <row r="621" spans="1:5" x14ac:dyDescent="0.3">
      <c r="B621" s="9" t="s">
        <v>463</v>
      </c>
      <c r="C621" s="8"/>
      <c r="D621" s="2">
        <v>3071.73</v>
      </c>
      <c r="E621" s="2"/>
    </row>
    <row r="622" spans="1:5" x14ac:dyDescent="0.3">
      <c r="B622" s="9" t="s">
        <v>523</v>
      </c>
      <c r="C622" s="8"/>
      <c r="D622" s="2">
        <v>11274.85</v>
      </c>
      <c r="E622" s="2"/>
    </row>
    <row r="623" spans="1:5" x14ac:dyDescent="0.3">
      <c r="B623" s="9" t="s">
        <v>524</v>
      </c>
      <c r="C623" s="8"/>
      <c r="D623" s="2">
        <v>17286</v>
      </c>
      <c r="E623" s="2"/>
    </row>
    <row r="624" spans="1:5" x14ac:dyDescent="0.3">
      <c r="B624" s="9" t="s">
        <v>525</v>
      </c>
      <c r="C624" s="8"/>
      <c r="D624" s="2">
        <v>1220</v>
      </c>
      <c r="E624" s="2"/>
    </row>
    <row r="625" spans="1:5" x14ac:dyDescent="0.3">
      <c r="B625" s="9" t="s">
        <v>173</v>
      </c>
      <c r="C625" s="8"/>
      <c r="D625" s="2">
        <f>594509.53+883.52</f>
        <v>595393.05000000005</v>
      </c>
      <c r="E625" s="2"/>
    </row>
    <row r="626" spans="1:5" x14ac:dyDescent="0.3">
      <c r="B626" s="9" t="s">
        <v>378</v>
      </c>
      <c r="C626" s="8"/>
      <c r="D626" s="2">
        <v>19080</v>
      </c>
      <c r="E626" s="2"/>
    </row>
    <row r="627" spans="1:5" x14ac:dyDescent="0.3">
      <c r="B627" s="9" t="s">
        <v>526</v>
      </c>
      <c r="C627" s="8"/>
      <c r="D627" s="2">
        <v>4200</v>
      </c>
      <c r="E627" s="2"/>
    </row>
    <row r="628" spans="1:5" x14ac:dyDescent="0.3">
      <c r="B628" s="9" t="s">
        <v>527</v>
      </c>
      <c r="C628" s="8"/>
      <c r="D628" s="2">
        <v>5211</v>
      </c>
      <c r="E628" s="2"/>
    </row>
    <row r="629" spans="1:5" x14ac:dyDescent="0.3">
      <c r="B629" s="9" t="s">
        <v>528</v>
      </c>
      <c r="C629" s="8"/>
      <c r="D629" s="2">
        <v>1943846.5</v>
      </c>
      <c r="E629" s="2"/>
    </row>
    <row r="630" spans="1:5" x14ac:dyDescent="0.3">
      <c r="B630" s="9" t="s">
        <v>529</v>
      </c>
      <c r="C630" s="8"/>
      <c r="D630" s="2">
        <f>5016+4016</f>
        <v>9032</v>
      </c>
      <c r="E630" s="2"/>
    </row>
    <row r="631" spans="1:5" x14ac:dyDescent="0.3">
      <c r="B631" s="9" t="s">
        <v>530</v>
      </c>
      <c r="C631" s="8"/>
      <c r="D631" s="2">
        <v>12911.93</v>
      </c>
      <c r="E631" s="2"/>
    </row>
    <row r="632" spans="1:5" x14ac:dyDescent="0.3">
      <c r="B632" s="9" t="s">
        <v>531</v>
      </c>
      <c r="C632" s="8"/>
      <c r="D632" s="2">
        <v>6651</v>
      </c>
      <c r="E632" s="2"/>
    </row>
    <row r="633" spans="1:5" x14ac:dyDescent="0.3">
      <c r="B633" s="11" t="s">
        <v>75</v>
      </c>
      <c r="C633" s="8"/>
      <c r="D633" s="2">
        <v>25706</v>
      </c>
      <c r="E633" s="2"/>
    </row>
    <row r="634" spans="1:5" x14ac:dyDescent="0.3">
      <c r="A634" s="16" t="s">
        <v>533</v>
      </c>
      <c r="B634" s="16"/>
      <c r="C634" s="7">
        <f>D635</f>
        <v>190314.82</v>
      </c>
      <c r="E634" s="2"/>
    </row>
    <row r="635" spans="1:5" x14ac:dyDescent="0.3">
      <c r="B635" s="9" t="s">
        <v>534</v>
      </c>
      <c r="C635" s="8"/>
      <c r="D635" s="2">
        <v>190314.82</v>
      </c>
      <c r="E635" s="2"/>
    </row>
    <row r="636" spans="1:5" x14ac:dyDescent="0.3">
      <c r="A636" s="17" t="s">
        <v>535</v>
      </c>
      <c r="B636" s="16"/>
      <c r="C636" s="7">
        <f>D637</f>
        <v>650</v>
      </c>
      <c r="E636" s="2"/>
    </row>
    <row r="637" spans="1:5" x14ac:dyDescent="0.3">
      <c r="B637" s="9" t="s">
        <v>115</v>
      </c>
      <c r="C637" s="8"/>
      <c r="D637" s="2">
        <v>650</v>
      </c>
      <c r="E637" s="2"/>
    </row>
    <row r="638" spans="1:5" x14ac:dyDescent="0.3">
      <c r="A638" s="16" t="s">
        <v>536</v>
      </c>
      <c r="B638" s="16"/>
      <c r="C638" s="7">
        <f>D639+D640+D641+D642+D643+D644+D645+D646+D647+D648+D649+D650+D651</f>
        <v>139714.94</v>
      </c>
      <c r="E638" s="2"/>
    </row>
    <row r="639" spans="1:5" x14ac:dyDescent="0.3">
      <c r="B639" s="9" t="s">
        <v>134</v>
      </c>
      <c r="C639" s="8"/>
      <c r="D639" s="2">
        <v>11584</v>
      </c>
      <c r="E639" s="2"/>
    </row>
    <row r="640" spans="1:5" x14ac:dyDescent="0.3">
      <c r="B640" s="9" t="s">
        <v>279</v>
      </c>
      <c r="C640" s="8"/>
      <c r="D640" s="2">
        <v>1840</v>
      </c>
      <c r="E640" s="2"/>
    </row>
    <row r="641" spans="1:5" x14ac:dyDescent="0.3">
      <c r="B641" s="9" t="s">
        <v>280</v>
      </c>
      <c r="C641" s="8"/>
      <c r="D641" s="2">
        <v>2430</v>
      </c>
      <c r="E641" s="2"/>
    </row>
    <row r="642" spans="1:5" x14ac:dyDescent="0.3">
      <c r="B642" s="9" t="s">
        <v>537</v>
      </c>
      <c r="C642" s="8"/>
      <c r="D642" s="2">
        <v>18519.96</v>
      </c>
      <c r="E642" s="2"/>
    </row>
    <row r="643" spans="1:5" x14ac:dyDescent="0.3">
      <c r="B643" s="9" t="s">
        <v>156</v>
      </c>
      <c r="C643" s="8"/>
      <c r="D643" s="2">
        <v>24764.41</v>
      </c>
      <c r="E643" s="2"/>
    </row>
    <row r="644" spans="1:5" x14ac:dyDescent="0.3">
      <c r="B644" s="9" t="s">
        <v>173</v>
      </c>
      <c r="C644" s="8"/>
      <c r="D644" s="2">
        <f>2722.79+17098.44</f>
        <v>19821.23</v>
      </c>
      <c r="E644" s="2"/>
    </row>
    <row r="645" spans="1:5" x14ac:dyDescent="0.3">
      <c r="B645" s="9" t="s">
        <v>538</v>
      </c>
      <c r="C645" s="8"/>
      <c r="D645" s="2">
        <v>4398.07</v>
      </c>
      <c r="E645" s="2"/>
    </row>
    <row r="646" spans="1:5" x14ac:dyDescent="0.3">
      <c r="B646" s="9" t="s">
        <v>361</v>
      </c>
      <c r="C646" s="8"/>
      <c r="D646" s="2">
        <v>9750.0300000000007</v>
      </c>
      <c r="E646" s="2"/>
    </row>
    <row r="647" spans="1:5" x14ac:dyDescent="0.3">
      <c r="B647" s="9" t="s">
        <v>378</v>
      </c>
      <c r="C647" s="8"/>
      <c r="D647" s="2">
        <v>11650</v>
      </c>
      <c r="E647" s="2"/>
    </row>
    <row r="648" spans="1:5" x14ac:dyDescent="0.3">
      <c r="B648" s="9" t="s">
        <v>539</v>
      </c>
      <c r="C648" s="8"/>
      <c r="D648" s="2">
        <v>6457.6</v>
      </c>
      <c r="E648" s="2"/>
    </row>
    <row r="649" spans="1:5" x14ac:dyDescent="0.3">
      <c r="B649" s="9" t="s">
        <v>540</v>
      </c>
      <c r="C649" s="8"/>
      <c r="D649" s="2">
        <v>3147</v>
      </c>
      <c r="E649" s="2"/>
    </row>
    <row r="650" spans="1:5" x14ac:dyDescent="0.3">
      <c r="B650" s="9" t="s">
        <v>247</v>
      </c>
      <c r="C650" s="8"/>
      <c r="D650" s="2">
        <f>12376.32*2</f>
        <v>24752.639999999999</v>
      </c>
      <c r="E650" s="2"/>
    </row>
    <row r="651" spans="1:5" x14ac:dyDescent="0.3">
      <c r="B651" s="9" t="s">
        <v>489</v>
      </c>
      <c r="C651" s="8"/>
      <c r="D651" s="2">
        <v>600</v>
      </c>
      <c r="E651" s="2"/>
    </row>
    <row r="652" spans="1:5" x14ac:dyDescent="0.3">
      <c r="A652" s="16" t="s">
        <v>541</v>
      </c>
      <c r="B652" s="16"/>
      <c r="C652" s="7">
        <f>D653</f>
        <v>900</v>
      </c>
      <c r="E652" s="2"/>
    </row>
    <row r="653" spans="1:5" x14ac:dyDescent="0.3">
      <c r="B653" s="9" t="s">
        <v>249</v>
      </c>
      <c r="C653" s="8"/>
      <c r="D653" s="2">
        <v>900</v>
      </c>
      <c r="E653" s="2"/>
    </row>
    <row r="654" spans="1:5" x14ac:dyDescent="0.3">
      <c r="A654" s="16" t="s">
        <v>542</v>
      </c>
      <c r="B654" s="16"/>
      <c r="C654" s="7">
        <f>D655</f>
        <v>3314.7699999999995</v>
      </c>
      <c r="E654" s="2"/>
    </row>
    <row r="655" spans="1:5" x14ac:dyDescent="0.3">
      <c r="B655" s="9" t="s">
        <v>142</v>
      </c>
      <c r="C655" s="8"/>
      <c r="D655" s="2">
        <v>3314.7699999999995</v>
      </c>
      <c r="E655" s="2"/>
    </row>
    <row r="656" spans="1:5" x14ac:dyDescent="0.3">
      <c r="A656" s="16" t="s">
        <v>543</v>
      </c>
      <c r="B656" s="16"/>
      <c r="C656" s="7">
        <f>D657+D658</f>
        <v>39484.589999999997</v>
      </c>
      <c r="E656" s="2"/>
    </row>
    <row r="657" spans="1:6" x14ac:dyDescent="0.3">
      <c r="B657" s="9" t="s">
        <v>463</v>
      </c>
      <c r="C657" s="8"/>
      <c r="D657" s="2">
        <f>126.62+32758.63</f>
        <v>32885.25</v>
      </c>
      <c r="E657" s="2"/>
    </row>
    <row r="658" spans="1:6" x14ac:dyDescent="0.3">
      <c r="B658" s="9" t="s">
        <v>173</v>
      </c>
      <c r="C658" s="8"/>
      <c r="D658" s="2">
        <v>6599.34</v>
      </c>
      <c r="E658" s="2"/>
    </row>
    <row r="659" spans="1:6" x14ac:dyDescent="0.3">
      <c r="A659" s="16" t="s">
        <v>544</v>
      </c>
      <c r="B659" s="16"/>
      <c r="C659" s="7">
        <f>D660</f>
        <v>33317.25</v>
      </c>
      <c r="E659" s="2"/>
    </row>
    <row r="660" spans="1:6" x14ac:dyDescent="0.3">
      <c r="B660" s="9" t="s">
        <v>545</v>
      </c>
      <c r="C660" s="8"/>
      <c r="D660" s="2">
        <v>33317.25</v>
      </c>
      <c r="E660" s="2"/>
    </row>
    <row r="661" spans="1:6" x14ac:dyDescent="0.3">
      <c r="A661" s="16" t="s">
        <v>546</v>
      </c>
      <c r="B661" s="16"/>
      <c r="C661" s="7">
        <f>D662+D663+D664+D665</f>
        <v>7471.54</v>
      </c>
      <c r="E661" s="2"/>
    </row>
    <row r="662" spans="1:6" x14ac:dyDescent="0.3">
      <c r="B662" s="9" t="s">
        <v>548</v>
      </c>
      <c r="C662" s="8"/>
      <c r="D662" s="2">
        <v>341.04</v>
      </c>
      <c r="E662" s="2"/>
    </row>
    <row r="663" spans="1:6" x14ac:dyDescent="0.3">
      <c r="B663" s="9" t="s">
        <v>549</v>
      </c>
      <c r="C663" s="8"/>
      <c r="D663" s="2">
        <v>406.03</v>
      </c>
      <c r="E663" s="2"/>
    </row>
    <row r="664" spans="1:6" x14ac:dyDescent="0.3">
      <c r="B664" s="9" t="s">
        <v>550</v>
      </c>
      <c r="C664" s="8"/>
      <c r="D664" s="2">
        <v>6059.06</v>
      </c>
      <c r="E664" s="2"/>
    </row>
    <row r="665" spans="1:6" x14ac:dyDescent="0.3">
      <c r="B665" s="9" t="s">
        <v>75</v>
      </c>
      <c r="C665" s="8"/>
      <c r="D665" s="2">
        <v>665.41</v>
      </c>
      <c r="E665" s="2"/>
    </row>
    <row r="666" spans="1:6" x14ac:dyDescent="0.3">
      <c r="A666" s="16" t="s">
        <v>551</v>
      </c>
      <c r="B666" s="16"/>
      <c r="C666" s="7">
        <f>D667</f>
        <v>27591.89</v>
      </c>
      <c r="E666" s="2"/>
    </row>
    <row r="667" spans="1:6" x14ac:dyDescent="0.3">
      <c r="B667" s="9" t="s">
        <v>552</v>
      </c>
      <c r="C667" s="8"/>
      <c r="D667" s="2">
        <f>27396.83+80.3+32.3+82.46</f>
        <v>27591.89</v>
      </c>
      <c r="E667" s="2"/>
    </row>
    <row r="668" spans="1:6" x14ac:dyDescent="0.3">
      <c r="A668" s="17" t="s">
        <v>553</v>
      </c>
      <c r="B668" s="16"/>
      <c r="C668" s="7">
        <f>+D670+D671+D669</f>
        <v>71016.53</v>
      </c>
      <c r="E668" s="2"/>
    </row>
    <row r="669" spans="1:6" s="13" customFormat="1" x14ac:dyDescent="0.3">
      <c r="A669" s="15"/>
      <c r="B669" s="9" t="s">
        <v>9</v>
      </c>
      <c r="C669" s="7"/>
      <c r="D669" s="2">
        <v>66876.11</v>
      </c>
      <c r="E669" s="2"/>
      <c r="F669" s="3"/>
    </row>
    <row r="670" spans="1:6" x14ac:dyDescent="0.3">
      <c r="B670" s="9" t="s">
        <v>554</v>
      </c>
      <c r="C670" s="8"/>
      <c r="D670" s="2">
        <v>3644.1200000000003</v>
      </c>
      <c r="E670" s="2"/>
    </row>
    <row r="671" spans="1:6" x14ac:dyDescent="0.3">
      <c r="B671" s="9" t="s">
        <v>173</v>
      </c>
      <c r="C671" s="8"/>
      <c r="D671" s="2">
        <v>496.3</v>
      </c>
      <c r="E671" s="2"/>
    </row>
    <row r="672" spans="1:6" x14ac:dyDescent="0.3">
      <c r="A672" s="16" t="s">
        <v>555</v>
      </c>
      <c r="B672" s="16"/>
      <c r="C672" s="7">
        <f>D673+D674+D675+D676+D677+D678+D679</f>
        <v>1889.4800000000002</v>
      </c>
      <c r="E672" s="2"/>
    </row>
    <row r="673" spans="1:5" x14ac:dyDescent="0.3">
      <c r="B673" s="9" t="s">
        <v>556</v>
      </c>
      <c r="C673" s="8"/>
      <c r="D673" s="2">
        <v>306.95</v>
      </c>
      <c r="E673" s="2"/>
    </row>
    <row r="674" spans="1:5" x14ac:dyDescent="0.3">
      <c r="B674" s="9" t="s">
        <v>557</v>
      </c>
      <c r="C674" s="8"/>
      <c r="D674" s="2">
        <v>326.21000000000004</v>
      </c>
      <c r="E674" s="2"/>
    </row>
    <row r="675" spans="1:5" x14ac:dyDescent="0.3">
      <c r="B675" s="9" t="s">
        <v>558</v>
      </c>
      <c r="C675" s="8"/>
      <c r="D675" s="2">
        <v>290.17999999999995</v>
      </c>
      <c r="E675" s="2"/>
    </row>
    <row r="676" spans="1:5" x14ac:dyDescent="0.3">
      <c r="B676" s="9" t="s">
        <v>559</v>
      </c>
      <c r="C676" s="8"/>
      <c r="D676" s="2">
        <v>212.67999999999998</v>
      </c>
      <c r="E676" s="2"/>
    </row>
    <row r="677" spans="1:5" x14ac:dyDescent="0.3">
      <c r="B677" s="9" t="s">
        <v>560</v>
      </c>
      <c r="C677" s="8"/>
      <c r="D677" s="2">
        <v>212.67999999999998</v>
      </c>
      <c r="E677" s="2"/>
    </row>
    <row r="678" spans="1:5" x14ac:dyDescent="0.3">
      <c r="B678" s="9" t="s">
        <v>561</v>
      </c>
      <c r="C678" s="8"/>
      <c r="D678" s="2">
        <v>328.1</v>
      </c>
      <c r="E678" s="2"/>
    </row>
    <row r="679" spans="1:5" x14ac:dyDescent="0.3">
      <c r="B679" s="9" t="s">
        <v>562</v>
      </c>
      <c r="C679" s="8"/>
      <c r="D679" s="2">
        <v>212.67999999999998</v>
      </c>
      <c r="E679" s="2"/>
    </row>
    <row r="680" spans="1:5" x14ac:dyDescent="0.3">
      <c r="A680" s="16" t="s">
        <v>563</v>
      </c>
      <c r="B680" s="16"/>
      <c r="C680" s="7">
        <f>D681</f>
        <v>35021.71</v>
      </c>
      <c r="E680" s="2"/>
    </row>
    <row r="681" spans="1:5" x14ac:dyDescent="0.3">
      <c r="B681" s="9" t="s">
        <v>104</v>
      </c>
      <c r="C681" s="8"/>
      <c r="D681" s="2">
        <f>31797.21+3224.5</f>
        <v>35021.71</v>
      </c>
      <c r="E681" s="2"/>
    </row>
    <row r="682" spans="1:5" x14ac:dyDescent="0.3">
      <c r="A682" s="16" t="s">
        <v>564</v>
      </c>
      <c r="B682" s="16"/>
      <c r="C682" s="7">
        <f>D683</f>
        <v>273262.27</v>
      </c>
      <c r="E682" s="2"/>
    </row>
    <row r="683" spans="1:5" x14ac:dyDescent="0.3">
      <c r="B683" s="9" t="s">
        <v>565</v>
      </c>
      <c r="C683" s="8"/>
      <c r="D683" s="2">
        <f>65000+208262.27</f>
        <v>273262.27</v>
      </c>
      <c r="E683" s="2"/>
    </row>
    <row r="684" spans="1:5" x14ac:dyDescent="0.3">
      <c r="A684" s="16" t="s">
        <v>566</v>
      </c>
      <c r="B684" s="16"/>
      <c r="C684" s="7">
        <f>D685+D687+D686</f>
        <v>8872</v>
      </c>
      <c r="E684" s="2"/>
    </row>
    <row r="685" spans="1:5" x14ac:dyDescent="0.3">
      <c r="B685" s="9" t="s">
        <v>567</v>
      </c>
      <c r="C685" s="8"/>
      <c r="D685" s="2">
        <v>1400</v>
      </c>
      <c r="E685" s="2"/>
    </row>
    <row r="686" spans="1:5" x14ac:dyDescent="0.3">
      <c r="B686" s="11" t="s">
        <v>547</v>
      </c>
      <c r="C686" s="8"/>
      <c r="D686" s="2">
        <f>30+375+2100</f>
        <v>2505</v>
      </c>
      <c r="E686" s="2"/>
    </row>
    <row r="687" spans="1:5" x14ac:dyDescent="0.3">
      <c r="B687" s="11" t="s">
        <v>532</v>
      </c>
      <c r="C687" s="8"/>
      <c r="D687" s="2">
        <f>4367+600</f>
        <v>4967</v>
      </c>
      <c r="E687" s="2"/>
    </row>
    <row r="688" spans="1:5" x14ac:dyDescent="0.3">
      <c r="A688" s="16" t="s">
        <v>568</v>
      </c>
      <c r="B688" s="16"/>
      <c r="C688" s="7">
        <f>D689+D690+D691+D692+D693+D694+D695+D696+D697+D698+D699+D700+D701+D702+D703+D704+D705+D706+D707</f>
        <v>79559.44</v>
      </c>
      <c r="E688" s="2"/>
    </row>
    <row r="689" spans="2:5" x14ac:dyDescent="0.3">
      <c r="B689" s="9" t="s">
        <v>262</v>
      </c>
      <c r="C689" s="8"/>
      <c r="D689" s="2">
        <v>963.8</v>
      </c>
      <c r="E689" s="2"/>
    </row>
    <row r="690" spans="2:5" x14ac:dyDescent="0.3">
      <c r="B690" s="9" t="s">
        <v>122</v>
      </c>
      <c r="C690" s="8"/>
      <c r="D690" s="2">
        <v>1510.56</v>
      </c>
      <c r="E690" s="2"/>
    </row>
    <row r="691" spans="2:5" x14ac:dyDescent="0.3">
      <c r="B691" s="9" t="s">
        <v>276</v>
      </c>
      <c r="C691" s="8"/>
      <c r="D691" s="2">
        <v>796.98</v>
      </c>
      <c r="E691" s="2"/>
    </row>
    <row r="692" spans="2:5" x14ac:dyDescent="0.3">
      <c r="B692" s="9" t="s">
        <v>453</v>
      </c>
      <c r="C692" s="8"/>
      <c r="D692" s="2">
        <v>7140.69</v>
      </c>
      <c r="E692" s="2"/>
    </row>
    <row r="693" spans="2:5" x14ac:dyDescent="0.3">
      <c r="B693" s="9" t="s">
        <v>233</v>
      </c>
      <c r="C693" s="8"/>
      <c r="D693" s="2">
        <v>420</v>
      </c>
      <c r="E693" s="2"/>
    </row>
    <row r="694" spans="2:5" x14ac:dyDescent="0.3">
      <c r="B694" s="9" t="s">
        <v>569</v>
      </c>
      <c r="C694" s="8"/>
      <c r="D694" s="2">
        <v>4710.42</v>
      </c>
      <c r="E694" s="2"/>
    </row>
    <row r="695" spans="2:5" x14ac:dyDescent="0.3">
      <c r="B695" s="9" t="s">
        <v>441</v>
      </c>
      <c r="C695" s="8"/>
      <c r="D695" s="2">
        <v>6993.32</v>
      </c>
      <c r="E695" s="2"/>
    </row>
    <row r="696" spans="2:5" x14ac:dyDescent="0.3">
      <c r="B696" s="9" t="s">
        <v>570</v>
      </c>
      <c r="C696" s="8"/>
      <c r="D696" s="2">
        <v>1172.9000000000001</v>
      </c>
      <c r="E696" s="2"/>
    </row>
    <row r="697" spans="2:5" x14ac:dyDescent="0.3">
      <c r="B697" s="9" t="s">
        <v>483</v>
      </c>
      <c r="C697" s="8"/>
      <c r="D697" s="2">
        <v>22500</v>
      </c>
      <c r="E697" s="2"/>
    </row>
    <row r="698" spans="2:5" x14ac:dyDescent="0.3">
      <c r="B698" s="9" t="s">
        <v>512</v>
      </c>
      <c r="C698" s="8"/>
      <c r="D698" s="2">
        <v>7441.5</v>
      </c>
      <c r="E698" s="2"/>
    </row>
    <row r="699" spans="2:5" x14ac:dyDescent="0.3">
      <c r="B699" s="9" t="s">
        <v>571</v>
      </c>
      <c r="C699" s="8"/>
      <c r="D699" s="2">
        <v>1172.9000000000001</v>
      </c>
      <c r="E699" s="2"/>
    </row>
    <row r="700" spans="2:5" x14ac:dyDescent="0.3">
      <c r="B700" s="9" t="s">
        <v>161</v>
      </c>
      <c r="C700" s="8"/>
      <c r="D700" s="2">
        <v>1266</v>
      </c>
      <c r="E700" s="2"/>
    </row>
    <row r="701" spans="2:5" x14ac:dyDescent="0.3">
      <c r="B701" s="9" t="s">
        <v>173</v>
      </c>
      <c r="C701" s="8"/>
      <c r="D701" s="2">
        <v>2116.83</v>
      </c>
      <c r="E701" s="2"/>
    </row>
    <row r="702" spans="2:5" x14ac:dyDescent="0.3">
      <c r="B702" s="9" t="s">
        <v>359</v>
      </c>
      <c r="C702" s="8"/>
      <c r="D702" s="2">
        <v>3775.8</v>
      </c>
      <c r="E702" s="2"/>
    </row>
    <row r="703" spans="2:5" x14ac:dyDescent="0.3">
      <c r="B703" s="9" t="s">
        <v>383</v>
      </c>
      <c r="C703" s="8"/>
      <c r="D703" s="2">
        <v>3825.6</v>
      </c>
      <c r="E703" s="2"/>
    </row>
    <row r="704" spans="2:5" x14ac:dyDescent="0.3">
      <c r="B704" s="9" t="s">
        <v>530</v>
      </c>
      <c r="C704" s="8"/>
      <c r="D704" s="2">
        <v>3276.24</v>
      </c>
      <c r="E704" s="2"/>
    </row>
    <row r="705" spans="1:5" x14ac:dyDescent="0.3">
      <c r="B705" s="9" t="s">
        <v>572</v>
      </c>
      <c r="C705" s="8"/>
      <c r="D705" s="2">
        <v>1407.48</v>
      </c>
      <c r="E705" s="2"/>
    </row>
    <row r="706" spans="1:5" x14ac:dyDescent="0.3">
      <c r="B706" s="9" t="s">
        <v>221</v>
      </c>
      <c r="C706" s="8"/>
      <c r="D706" s="2">
        <v>1168.42</v>
      </c>
      <c r="E706" s="2"/>
    </row>
    <row r="707" spans="1:5" x14ac:dyDescent="0.3">
      <c r="B707" s="9" t="s">
        <v>435</v>
      </c>
      <c r="C707" s="8"/>
      <c r="D707" s="2">
        <v>7900</v>
      </c>
      <c r="E707" s="2"/>
    </row>
    <row r="708" spans="1:5" x14ac:dyDescent="0.3">
      <c r="A708" s="16" t="s">
        <v>573</v>
      </c>
      <c r="B708" s="16"/>
      <c r="C708" s="7">
        <f>D709+D710+D711+D712+D714+D715+D716+D717+D718+D719+D720+D722+D723+D724+D713+D721</f>
        <v>1138197.8299999998</v>
      </c>
      <c r="E708" s="2"/>
    </row>
    <row r="709" spans="1:5" x14ac:dyDescent="0.3">
      <c r="B709" s="9" t="s">
        <v>574</v>
      </c>
      <c r="C709" s="8"/>
      <c r="D709" s="2">
        <v>26137.35</v>
      </c>
      <c r="E709" s="2"/>
    </row>
    <row r="710" spans="1:5" x14ac:dyDescent="0.3">
      <c r="B710" s="9" t="s">
        <v>575</v>
      </c>
      <c r="C710" s="8"/>
      <c r="D710" s="2">
        <v>29700</v>
      </c>
      <c r="E710" s="2"/>
    </row>
    <row r="711" spans="1:5" x14ac:dyDescent="0.3">
      <c r="B711" s="9" t="s">
        <v>576</v>
      </c>
      <c r="C711" s="8"/>
      <c r="D711" s="2">
        <v>80228.91</v>
      </c>
      <c r="E711" s="2"/>
    </row>
    <row r="712" spans="1:5" x14ac:dyDescent="0.3">
      <c r="B712" s="9" t="s">
        <v>577</v>
      </c>
      <c r="C712" s="8"/>
      <c r="D712" s="2">
        <v>314240.03999999998</v>
      </c>
      <c r="E712" s="2"/>
    </row>
    <row r="713" spans="1:5" x14ac:dyDescent="0.3">
      <c r="B713" s="11" t="s">
        <v>601</v>
      </c>
      <c r="C713" s="8"/>
      <c r="D713" s="2">
        <v>4536</v>
      </c>
      <c r="E713" s="2"/>
    </row>
    <row r="714" spans="1:5" x14ac:dyDescent="0.3">
      <c r="B714" s="9" t="s">
        <v>578</v>
      </c>
      <c r="C714" s="8"/>
      <c r="D714" s="2">
        <v>62667.8</v>
      </c>
      <c r="E714" s="2"/>
    </row>
    <row r="715" spans="1:5" x14ac:dyDescent="0.3">
      <c r="B715" s="9" t="s">
        <v>495</v>
      </c>
      <c r="C715" s="8"/>
      <c r="D715" s="2">
        <v>6500</v>
      </c>
      <c r="E715" s="2"/>
    </row>
    <row r="716" spans="1:5" x14ac:dyDescent="0.3">
      <c r="B716" s="9" t="s">
        <v>173</v>
      </c>
      <c r="C716" s="8"/>
      <c r="D716" s="2">
        <f>453.6+125285.28+5338.73+730</f>
        <v>131807.61000000002</v>
      </c>
      <c r="E716" s="2"/>
    </row>
    <row r="717" spans="1:5" x14ac:dyDescent="0.3">
      <c r="B717" s="9" t="s">
        <v>579</v>
      </c>
      <c r="C717" s="8"/>
      <c r="D717" s="2">
        <v>49003.83</v>
      </c>
      <c r="E717" s="2"/>
    </row>
    <row r="718" spans="1:5" x14ac:dyDescent="0.3">
      <c r="B718" s="9" t="s">
        <v>496</v>
      </c>
      <c r="C718" s="8"/>
      <c r="D718" s="2">
        <f>7300+22945.9</f>
        <v>30245.9</v>
      </c>
      <c r="E718" s="2"/>
    </row>
    <row r="719" spans="1:5" x14ac:dyDescent="0.3">
      <c r="B719" s="9" t="s">
        <v>580</v>
      </c>
      <c r="C719" s="8"/>
      <c r="D719" s="2">
        <v>44054.48</v>
      </c>
      <c r="E719" s="2"/>
    </row>
    <row r="720" spans="1:5" x14ac:dyDescent="0.3">
      <c r="B720" s="9" t="s">
        <v>75</v>
      </c>
      <c r="C720" s="8"/>
      <c r="D720" s="2">
        <v>33500</v>
      </c>
      <c r="E720" s="2"/>
    </row>
    <row r="721" spans="1:5" x14ac:dyDescent="0.3">
      <c r="B721" s="11" t="s">
        <v>606</v>
      </c>
      <c r="C721" s="8"/>
      <c r="D721" s="2">
        <v>24266.94</v>
      </c>
      <c r="E721" s="2"/>
    </row>
    <row r="722" spans="1:5" x14ac:dyDescent="0.3">
      <c r="B722" s="9" t="s">
        <v>581</v>
      </c>
      <c r="C722" s="8"/>
      <c r="D722" s="2">
        <v>149037.01999999999</v>
      </c>
      <c r="E722" s="2"/>
    </row>
    <row r="723" spans="1:5" x14ac:dyDescent="0.3">
      <c r="B723" s="9" t="s">
        <v>582</v>
      </c>
      <c r="C723" s="8"/>
      <c r="D723" s="2">
        <v>7511.7799999999988</v>
      </c>
      <c r="E723" s="2"/>
    </row>
    <row r="724" spans="1:5" x14ac:dyDescent="0.3">
      <c r="B724" s="9" t="s">
        <v>498</v>
      </c>
      <c r="C724" s="8"/>
      <c r="D724" s="2">
        <v>144760.17000000001</v>
      </c>
      <c r="E724" s="2"/>
    </row>
    <row r="725" spans="1:5" x14ac:dyDescent="0.3">
      <c r="A725" s="16" t="s">
        <v>583</v>
      </c>
      <c r="B725" s="16"/>
      <c r="C725" s="7">
        <f>D726+D727+D728+D729+D730+D731+D732+D733+D734+D735+D736+D737+D738+D739</f>
        <v>727802.81</v>
      </c>
      <c r="E725" s="2"/>
    </row>
    <row r="726" spans="1:5" x14ac:dyDescent="0.3">
      <c r="B726" s="9" t="s">
        <v>276</v>
      </c>
      <c r="C726" s="8"/>
      <c r="D726" s="2">
        <v>2466.42</v>
      </c>
      <c r="E726" s="2"/>
    </row>
    <row r="727" spans="1:5" x14ac:dyDescent="0.3">
      <c r="B727" s="9" t="s">
        <v>584</v>
      </c>
      <c r="C727" s="8"/>
      <c r="D727" s="2">
        <v>14850</v>
      </c>
      <c r="E727" s="2"/>
    </row>
    <row r="728" spans="1:5" x14ac:dyDescent="0.3">
      <c r="B728" s="9" t="s">
        <v>585</v>
      </c>
      <c r="C728" s="8"/>
      <c r="D728" s="2">
        <v>9000</v>
      </c>
      <c r="E728" s="2"/>
    </row>
    <row r="729" spans="1:5" x14ac:dyDescent="0.3">
      <c r="B729" s="9" t="s">
        <v>173</v>
      </c>
      <c r="C729" s="8"/>
      <c r="D729" s="2">
        <v>147409.21000000002</v>
      </c>
      <c r="E729" s="2"/>
    </row>
    <row r="730" spans="1:5" x14ac:dyDescent="0.3">
      <c r="B730" s="9" t="s">
        <v>586</v>
      </c>
      <c r="C730" s="8"/>
      <c r="D730" s="2">
        <v>4160.92</v>
      </c>
      <c r="E730" s="2"/>
    </row>
    <row r="731" spans="1:5" x14ac:dyDescent="0.3">
      <c r="B731" s="9" t="s">
        <v>587</v>
      </c>
      <c r="C731" s="8"/>
      <c r="D731" s="2">
        <v>11685</v>
      </c>
      <c r="E731" s="2"/>
    </row>
    <row r="732" spans="1:5" x14ac:dyDescent="0.3">
      <c r="B732" s="9" t="s">
        <v>378</v>
      </c>
      <c r="C732" s="8"/>
      <c r="D732" s="2">
        <v>38500</v>
      </c>
      <c r="E732" s="2"/>
    </row>
    <row r="733" spans="1:5" x14ac:dyDescent="0.3">
      <c r="B733" s="9" t="s">
        <v>588</v>
      </c>
      <c r="C733" s="8"/>
      <c r="D733" s="2">
        <v>12500</v>
      </c>
      <c r="E733" s="2"/>
    </row>
    <row r="734" spans="1:5" x14ac:dyDescent="0.3">
      <c r="B734" s="9" t="s">
        <v>589</v>
      </c>
      <c r="C734" s="8"/>
      <c r="D734" s="2">
        <v>71880</v>
      </c>
      <c r="E734" s="2"/>
    </row>
    <row r="735" spans="1:5" x14ac:dyDescent="0.3">
      <c r="B735" s="9" t="s">
        <v>246</v>
      </c>
      <c r="C735" s="8"/>
      <c r="D735" s="2">
        <v>77937.399999999994</v>
      </c>
      <c r="E735" s="2"/>
    </row>
    <row r="736" spans="1:5" x14ac:dyDescent="0.3">
      <c r="B736" s="9" t="s">
        <v>590</v>
      </c>
      <c r="C736" s="8"/>
      <c r="D736" s="2">
        <v>128000</v>
      </c>
      <c r="E736" s="2"/>
    </row>
    <row r="737" spans="1:5" x14ac:dyDescent="0.3">
      <c r="B737" s="9" t="s">
        <v>421</v>
      </c>
      <c r="C737" s="8"/>
      <c r="D737" s="2">
        <v>43433.86</v>
      </c>
      <c r="E737" s="2"/>
    </row>
    <row r="738" spans="1:5" x14ac:dyDescent="0.3">
      <c r="B738" s="9" t="s">
        <v>591</v>
      </c>
      <c r="C738" s="8"/>
      <c r="D738" s="2">
        <v>5900</v>
      </c>
      <c r="E738" s="2"/>
    </row>
    <row r="739" spans="1:5" x14ac:dyDescent="0.3">
      <c r="B739" s="9" t="s">
        <v>250</v>
      </c>
      <c r="C739" s="8"/>
      <c r="D739" s="2">
        <v>160080</v>
      </c>
      <c r="E739" s="2"/>
    </row>
    <row r="740" spans="1:5" x14ac:dyDescent="0.3">
      <c r="A740" s="16" t="s">
        <v>592</v>
      </c>
      <c r="B740" s="16"/>
      <c r="C740" s="7">
        <f>D741+D742</f>
        <v>7923.9</v>
      </c>
      <c r="E740" s="2"/>
    </row>
    <row r="741" spans="1:5" x14ac:dyDescent="0.3">
      <c r="B741" s="9" t="s">
        <v>593</v>
      </c>
      <c r="C741" s="8"/>
      <c r="D741" s="2">
        <v>6495</v>
      </c>
      <c r="E741" s="2"/>
    </row>
    <row r="742" spans="1:5" x14ac:dyDescent="0.3">
      <c r="B742" s="9" t="s">
        <v>173</v>
      </c>
      <c r="C742" s="8"/>
      <c r="D742" s="2">
        <v>1428.9</v>
      </c>
      <c r="E742" s="2"/>
    </row>
    <row r="743" spans="1:5" x14ac:dyDescent="0.3">
      <c r="A743" s="16" t="s">
        <v>594</v>
      </c>
      <c r="B743" s="16"/>
      <c r="C743" s="7">
        <f>D744+D745+D746</f>
        <v>32284.120000000003</v>
      </c>
      <c r="E743" s="2"/>
    </row>
    <row r="744" spans="1:5" x14ac:dyDescent="0.3">
      <c r="B744" s="9" t="s">
        <v>442</v>
      </c>
      <c r="C744" s="8"/>
      <c r="D744" s="2">
        <v>105</v>
      </c>
      <c r="E744" s="2"/>
    </row>
    <row r="745" spans="1:5" x14ac:dyDescent="0.3">
      <c r="B745" s="9" t="s">
        <v>173</v>
      </c>
      <c r="C745" s="8"/>
      <c r="D745" s="2">
        <v>2260.7200000000003</v>
      </c>
      <c r="E745" s="2"/>
    </row>
    <row r="746" spans="1:5" x14ac:dyDescent="0.3">
      <c r="B746" s="9" t="s">
        <v>246</v>
      </c>
      <c r="C746" s="8"/>
      <c r="D746" s="2">
        <v>29918.400000000001</v>
      </c>
      <c r="E746" s="2"/>
    </row>
    <row r="747" spans="1:5" x14ac:dyDescent="0.3">
      <c r="A747" s="16" t="s">
        <v>595</v>
      </c>
      <c r="B747" s="16"/>
      <c r="C747" s="7">
        <f>D748+D749+D750+D751+D752+D753</f>
        <v>25687.09</v>
      </c>
      <c r="E747" s="2"/>
    </row>
    <row r="748" spans="1:5" x14ac:dyDescent="0.3">
      <c r="B748" s="9" t="s">
        <v>440</v>
      </c>
      <c r="C748" s="8"/>
      <c r="D748" s="2">
        <v>9551.5600000000013</v>
      </c>
      <c r="E748" s="2"/>
    </row>
    <row r="749" spans="1:5" x14ac:dyDescent="0.3">
      <c r="B749" s="9" t="s">
        <v>596</v>
      </c>
      <c r="C749" s="8"/>
      <c r="D749" s="2">
        <v>315.63</v>
      </c>
      <c r="E749" s="2"/>
    </row>
    <row r="750" spans="1:5" x14ac:dyDescent="0.3">
      <c r="B750" s="9" t="s">
        <v>441</v>
      </c>
      <c r="C750" s="8"/>
      <c r="D750" s="2">
        <v>63.9</v>
      </c>
      <c r="E750" s="2"/>
    </row>
    <row r="751" spans="1:5" x14ac:dyDescent="0.3">
      <c r="B751" s="9" t="s">
        <v>597</v>
      </c>
      <c r="C751" s="8"/>
      <c r="D751" s="2">
        <v>9945</v>
      </c>
      <c r="E751" s="2"/>
    </row>
    <row r="752" spans="1:5" x14ac:dyDescent="0.3">
      <c r="B752" s="9" t="s">
        <v>173</v>
      </c>
      <c r="C752" s="8"/>
      <c r="D752" s="2">
        <v>4703</v>
      </c>
      <c r="E752" s="2"/>
    </row>
    <row r="753" spans="1:5" x14ac:dyDescent="0.3">
      <c r="B753" s="9" t="s">
        <v>246</v>
      </c>
      <c r="C753" s="8"/>
      <c r="D753" s="2">
        <v>1108</v>
      </c>
      <c r="E753" s="2"/>
    </row>
    <row r="754" spans="1:5" x14ac:dyDescent="0.3">
      <c r="A754" s="16" t="s">
        <v>598</v>
      </c>
      <c r="B754" s="16"/>
      <c r="C754" s="7">
        <f>D755+D756</f>
        <v>1958.83</v>
      </c>
      <c r="E754" s="2"/>
    </row>
    <row r="755" spans="1:5" x14ac:dyDescent="0.3">
      <c r="B755" s="9" t="s">
        <v>599</v>
      </c>
      <c r="C755" s="8"/>
      <c r="D755" s="2">
        <v>632.83000000000004</v>
      </c>
      <c r="E755" s="2"/>
    </row>
    <row r="756" spans="1:5" x14ac:dyDescent="0.3">
      <c r="B756" s="9" t="s">
        <v>600</v>
      </c>
      <c r="C756" s="8"/>
      <c r="D756" s="2">
        <v>1326</v>
      </c>
      <c r="E756" s="2"/>
    </row>
    <row r="757" spans="1:5" x14ac:dyDescent="0.3">
      <c r="A757" s="16" t="s">
        <v>602</v>
      </c>
      <c r="B757" s="16"/>
      <c r="C757" s="7">
        <f>D758</f>
        <v>1427206.2</v>
      </c>
      <c r="E757" s="2"/>
    </row>
    <row r="758" spans="1:5" x14ac:dyDescent="0.3">
      <c r="B758" s="9" t="s">
        <v>603</v>
      </c>
      <c r="C758" s="8"/>
      <c r="D758" s="2">
        <f>143.52+1427062.68</f>
        <v>1427206.2</v>
      </c>
      <c r="E758" s="2"/>
    </row>
    <row r="759" spans="1:5" x14ac:dyDescent="0.3">
      <c r="B759" s="14" t="s">
        <v>604</v>
      </c>
      <c r="C759" s="7">
        <f>SUM(C1:C758)</f>
        <v>49860867.940000005</v>
      </c>
      <c r="D759" s="2">
        <f>SUM(D1:D758)</f>
        <v>49860867.939999931</v>
      </c>
      <c r="E759" s="2"/>
    </row>
    <row r="760" spans="1:5" x14ac:dyDescent="0.3">
      <c r="C760" s="7"/>
    </row>
  </sheetData>
  <mergeCells count="62">
    <mergeCell ref="A114:B114"/>
    <mergeCell ref="A7:B7"/>
    <mergeCell ref="A11:B11"/>
    <mergeCell ref="A17:B17"/>
    <mergeCell ref="A21:B21"/>
    <mergeCell ref="A104:B104"/>
    <mergeCell ref="A299:B299"/>
    <mergeCell ref="A117:B117"/>
    <mergeCell ref="A123:B123"/>
    <mergeCell ref="A126:B126"/>
    <mergeCell ref="A132:B132"/>
    <mergeCell ref="A134:B134"/>
    <mergeCell ref="A141:B141"/>
    <mergeCell ref="A143:B143"/>
    <mergeCell ref="A145:B145"/>
    <mergeCell ref="A258:B258"/>
    <mergeCell ref="A286:B286"/>
    <mergeCell ref="A296:B296"/>
    <mergeCell ref="A551:B551"/>
    <mergeCell ref="A506:B506"/>
    <mergeCell ref="A510:B510"/>
    <mergeCell ref="A519:B519"/>
    <mergeCell ref="A525:B525"/>
    <mergeCell ref="A527:B527"/>
    <mergeCell ref="A531:B531"/>
    <mergeCell ref="A540:B540"/>
    <mergeCell ref="A545:B545"/>
    <mergeCell ref="A548:B548"/>
    <mergeCell ref="A619:B619"/>
    <mergeCell ref="A554:B554"/>
    <mergeCell ref="A557:B557"/>
    <mergeCell ref="A561:B561"/>
    <mergeCell ref="A564:B564"/>
    <mergeCell ref="A575:B575"/>
    <mergeCell ref="A586:B586"/>
    <mergeCell ref="A590:B590"/>
    <mergeCell ref="A594:B594"/>
    <mergeCell ref="A600:B600"/>
    <mergeCell ref="A613:B613"/>
    <mergeCell ref="A616:B616"/>
    <mergeCell ref="A680:B680"/>
    <mergeCell ref="A634:B634"/>
    <mergeCell ref="A636:B636"/>
    <mergeCell ref="A638:B638"/>
    <mergeCell ref="A652:B652"/>
    <mergeCell ref="A654:B654"/>
    <mergeCell ref="A656:B656"/>
    <mergeCell ref="A659:B659"/>
    <mergeCell ref="A661:B661"/>
    <mergeCell ref="A666:B666"/>
    <mergeCell ref="A668:B668"/>
    <mergeCell ref="A672:B672"/>
    <mergeCell ref="A743:B743"/>
    <mergeCell ref="A747:B747"/>
    <mergeCell ref="A754:B754"/>
    <mergeCell ref="A757:B757"/>
    <mergeCell ref="A682:B682"/>
    <mergeCell ref="A684:B684"/>
    <mergeCell ref="A688:B688"/>
    <mergeCell ref="A708:B708"/>
    <mergeCell ref="A725:B725"/>
    <mergeCell ref="A740:B740"/>
  </mergeCells>
  <pageMargins left="0.70866141732283472" right="0.70866141732283472" top="0.74803149606299213" bottom="0.74803149606299213" header="0.31496062992125984" footer="0.31496062992125984"/>
  <pageSetup paperSize="9" scale="64" fitToHeight="9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Fortunato Costantino</cp:lastModifiedBy>
  <cp:lastPrinted>2019-04-03T07:36:09Z</cp:lastPrinted>
  <dcterms:created xsi:type="dcterms:W3CDTF">2019-04-01T17:27:13Z</dcterms:created>
  <dcterms:modified xsi:type="dcterms:W3CDTF">2019-04-03T07:37:40Z</dcterms:modified>
</cp:coreProperties>
</file>